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3\"/>
    </mc:Choice>
  </mc:AlternateContent>
  <xr:revisionPtr revIDLastSave="0" documentId="13_ncr:1_{FF3C6810-D029-48DC-B92D-A105AEBB013E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6" i="15" l="1"/>
  <c r="AE27" i="15" s="1"/>
  <c r="AE28" i="15" s="1"/>
  <c r="AD26" i="15"/>
  <c r="AD27" i="15"/>
  <c r="AD28" i="15" s="1"/>
  <c r="F90" i="15"/>
  <c r="E90" i="15"/>
  <c r="AD25" i="15" l="1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Z6" i="15"/>
  <c r="Z7" i="15"/>
  <c r="Z8" i="15"/>
  <c r="Z21" i="15"/>
  <c r="Z22" i="15"/>
  <c r="L21" i="15"/>
  <c r="Z49" i="15" l="1"/>
  <c r="L49" i="15"/>
  <c r="Z50" i="15"/>
  <c r="Z51" i="15"/>
  <c r="Z52" i="15"/>
  <c r="Z44" i="15"/>
  <c r="Z45" i="15"/>
  <c r="Z46" i="15"/>
  <c r="Z47" i="15"/>
  <c r="Z48" i="15"/>
  <c r="Z40" i="15"/>
  <c r="Z41" i="15"/>
  <c r="Z42" i="15"/>
  <c r="Z43" i="15"/>
  <c r="Z39" i="15"/>
  <c r="Z37" i="15"/>
  <c r="Z38" i="15"/>
  <c r="Z36" i="15"/>
  <c r="Z35" i="15"/>
  <c r="Z34" i="15"/>
  <c r="Z32" i="15"/>
  <c r="Z33" i="15"/>
  <c r="Z30" i="15"/>
  <c r="Z31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2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L45" i="15"/>
  <c r="L46" i="15"/>
  <c r="L47" i="15"/>
  <c r="L48" i="15"/>
  <c r="L50" i="15"/>
  <c r="L51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H27" i="3" l="1"/>
  <c r="D27" i="3" s="1"/>
  <c r="H23" i="13"/>
  <c r="H26" i="3"/>
  <c r="H23" i="3"/>
  <c r="H22" i="3"/>
  <c r="L11" i="15"/>
  <c r="L10" i="15"/>
  <c r="L9" i="15"/>
  <c r="L8" i="15"/>
  <c r="B24" i="9" l="1"/>
  <c r="F13" i="16"/>
  <c r="L58" i="15"/>
  <c r="L57" i="15"/>
  <c r="L56" i="15"/>
  <c r="L55" i="15"/>
  <c r="L54" i="15"/>
  <c r="L53" i="15"/>
  <c r="L52" i="15"/>
  <c r="L44" i="15"/>
  <c r="L43" i="15"/>
  <c r="L42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X92" i="15" l="1"/>
  <c r="S92" i="15"/>
  <c r="O92" i="15"/>
  <c r="E20" i="16"/>
  <c r="L20" i="15"/>
  <c r="L22" i="15"/>
  <c r="L24" i="15"/>
  <c r="H25" i="3"/>
  <c r="D25" i="3" s="1"/>
  <c r="D23" i="3"/>
  <c r="Z9" i="15"/>
  <c r="Z10" i="15"/>
  <c r="Z11" i="15"/>
  <c r="L12" i="15"/>
  <c r="L13" i="15"/>
  <c r="L14" i="15"/>
  <c r="L15" i="15"/>
  <c r="L16" i="15"/>
  <c r="Z90" i="15" l="1"/>
  <c r="AA90" i="15"/>
  <c r="H90" i="15" l="1"/>
  <c r="AB90" i="15"/>
  <c r="AC90" i="15"/>
  <c r="I90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0" i="15"/>
  <c r="J90" i="15"/>
  <c r="K90" i="15"/>
  <c r="G90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W94" i="15" l="1"/>
  <c r="X94" i="15"/>
  <c r="U92" i="15"/>
  <c r="P92" i="15"/>
  <c r="P94" i="15" s="1"/>
  <c r="V92" i="15"/>
  <c r="V94" i="15" s="1"/>
  <c r="Q92" i="15"/>
  <c r="Q94" i="15" s="1"/>
  <c r="B30" i="9" l="1"/>
  <c r="C31" i="9" s="1"/>
  <c r="C33" i="9" s="1"/>
  <c r="R94" i="15"/>
  <c r="S94" i="15"/>
  <c r="B19" i="3"/>
  <c r="U94" i="15"/>
  <c r="L90" i="15" l="1"/>
  <c r="T92" i="15"/>
  <c r="T94" i="15" s="1"/>
  <c r="D22" i="3"/>
  <c r="B22" i="3"/>
  <c r="D20" i="16"/>
  <c r="G20" i="16" s="1"/>
  <c r="F20" i="16"/>
  <c r="C20" i="16"/>
  <c r="H28" i="13"/>
  <c r="H31" i="13" l="1"/>
  <c r="F22" i="3"/>
  <c r="J92" i="15" l="1"/>
  <c r="Y92" i="15"/>
  <c r="O94" i="15"/>
  <c r="N92" i="15"/>
  <c r="N94" i="15" s="1"/>
  <c r="M92" i="15"/>
  <c r="G92" i="15"/>
  <c r="B18" i="3"/>
  <c r="D19" i="3" l="1"/>
  <c r="F19" i="3" s="1"/>
  <c r="Y94" i="15"/>
  <c r="J94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8" i="15" l="1"/>
  <c r="B15" i="3"/>
  <c r="B28" i="3" s="1"/>
  <c r="M94" i="15"/>
  <c r="D15" i="3"/>
  <c r="F28" i="3" l="1"/>
  <c r="F15" i="3"/>
  <c r="B37" i="3"/>
  <c r="B7" i="3"/>
  <c r="B12" i="3" s="1"/>
  <c r="B30" i="3" s="1"/>
  <c r="G94" i="15"/>
  <c r="B34" i="3" l="1"/>
  <c r="F30" i="3"/>
  <c r="E97" i="15"/>
  <c r="F12" i="3"/>
</calcChain>
</file>

<file path=xl/sharedStrings.xml><?xml version="1.0" encoding="utf-8"?>
<sst xmlns="http://schemas.openxmlformats.org/spreadsheetml/2006/main" count="236" uniqueCount="157">
  <si>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</si>
  <si>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</si>
  <si>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</si>
  <si>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</si>
  <si>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</si>
  <si>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</si>
  <si>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</si>
  <si>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</si>
  <si>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</si>
  <si>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</si>
  <si>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</si>
  <si>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</si>
  <si>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</si>
  <si>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</si>
  <si>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</si>
  <si>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</si>
  <si>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</si>
  <si>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</si>
  <si>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</si>
  <si>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</si>
  <si>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</si>
  <si>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</si>
  <si>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</si>
  <si>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</si>
  <si>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</si>
  <si>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</si>
  <si>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</si>
  <si>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</si>
  <si>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</si>
  <si>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</si>
  <si>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</si>
  <si>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</si>
  <si>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</si>
  <si>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</si>
  <si>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</si>
  <si>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</si>
  <si>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</si>
  <si>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</si>
  <si>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</si>
  <si>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</si>
  <si>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</si>
  <si>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</si>
  <si>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</si>
  <si>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</si>
  <si>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</si>
  <si>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</si>
  <si>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</si>
  <si>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</si>
  <si>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</si>
  <si>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</si>
  <si>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</si>
  <si>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</si>
  <si>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</si>
  <si>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</si>
  <si>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</si>
  <si>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</si>
  <si>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</si>
  <si>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</si>
  <si>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</si>
  <si>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</si>
  <si>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</si>
  <si>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</si>
  <si>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</si>
  <si>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</si>
  <si>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</si>
  <si>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</si>
  <si>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</si>
  <si>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</si>
  <si>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</si>
  <si>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</si>
  <si>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</si>
  <si>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</si>
  <si>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</si>
  <si>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</si>
  <si>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</si>
  <si>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</si>
  <si>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</si>
  <si>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</si>
  <si>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</si>
  <si>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</si>
  <si>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</si>
  <si>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</si>
  <si>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</si>
  <si>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</si>
  <si>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</si>
  <si>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</si>
  <si>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</si>
  <si>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</si>
  <si>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</si>
  <si>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</si>
  <si>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</si>
  <si>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</si>
  <si>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</si>
  <si>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</si>
  <si>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</si>
  <si>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</si>
  <si>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</si>
  <si>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</si>
  <si>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</si>
  <si>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</si>
  <si>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</si>
  <si>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</si>
  <si>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</si>
  <si>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</si>
  <si>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</si>
  <si>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</si>
  <si>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</si>
  <si>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</si>
  <si>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</si>
  <si>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</si>
  <si>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</si>
  <si>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</si>
  <si>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</si>
  <si>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</si>
  <si>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</si>
  <si>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</si>
  <si>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</si>
  <si>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</si>
  <si>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</si>
  <si>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</si>
  <si>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</si>
  <si>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</si>
  <si>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</si>
  <si>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</si>
  <si>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</si>
  <si>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</si>
  <si>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</si>
  <si>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</si>
  <si>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</si>
  <si>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</si>
  <si>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</si>
  <si>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</si>
  <si>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</si>
  <si>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</si>
  <si>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</si>
  <si>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</si>
  <si>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</si>
  <si>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</si>
  <si>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</si>
  <si>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</si>
  <si>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</si>
  <si>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</si>
  <si>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</si>
  <si>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</si>
  <si>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</si>
  <si>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</si>
  <si>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</si>
  <si>
    <t>Full Bank Reconciliation  - 31st August 2023</t>
  </si>
  <si>
    <t>Balance per Bank Statement 31st August 2023</t>
  </si>
  <si>
    <t>5 months to 31st August 2023</t>
  </si>
  <si>
    <t>10th July</t>
  </si>
  <si>
    <t>R23/24-3</t>
  </si>
  <si>
    <t>27th July</t>
  </si>
  <si>
    <t>P23/24-17</t>
  </si>
  <si>
    <t>28th July</t>
  </si>
  <si>
    <t>P23/24-18</t>
  </si>
  <si>
    <t>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</si>
</sst>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10" xfId="0" applyNumberFormat="1" applyFont="1" applyFill="1" applyBorder="1"/>
    <xf numFmtId="0" fontId="1" fillId="2" borderId="1" xfId="0" applyFont="1" applyFill="1" applyBorder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7" sqref="B7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147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148</v>
      </c>
      <c r="B6" s="25">
        <v>3293.77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3293.77</v>
      </c>
    </row>
    <row r="10" spans="1:3" ht="15.6" x14ac:dyDescent="0.3">
      <c r="A10" s="22" t="s">
        <v>70</v>
      </c>
    </row>
    <row r="11" spans="1:3" ht="15.6" x14ac:dyDescent="0.3">
      <c r="A11" s="22" t="s">
        <v>148</v>
      </c>
      <c r="B11" s="25">
        <v>1056.58</v>
      </c>
      <c r="C11" s="25">
        <f>B11</f>
        <v>1056.58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4350.3500000000004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146</v>
      </c>
      <c r="B19" s="25">
        <v>174.07</v>
      </c>
    </row>
    <row r="20" spans="1:11" ht="15.6" x14ac:dyDescent="0.3">
      <c r="A20" s="22" t="s">
        <v>5</v>
      </c>
      <c r="B20" s="25">
        <f>'Cash book'!E90-'Cash book'!K90</f>
        <v>4628.8900000000003</v>
      </c>
    </row>
    <row r="21" spans="1:11" ht="15.6" x14ac:dyDescent="0.3">
      <c r="A21" s="22" t="s">
        <v>90</v>
      </c>
      <c r="B21" s="4">
        <f>'Cash book'!F90</f>
        <v>1759.1900000000003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3043.7699999999995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3293.7699999999995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146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book'!K90</f>
        <v>2.4700000000000002</v>
      </c>
      <c r="C30" s="42"/>
    </row>
    <row r="31" spans="1:11" ht="15.6" x14ac:dyDescent="0.3">
      <c r="A31" s="22" t="s">
        <v>73</v>
      </c>
      <c r="B31" s="43"/>
      <c r="C31" s="42">
        <f>B27+B28-B29+B30</f>
        <v>1056.58</v>
      </c>
    </row>
    <row r="33" spans="1:3" ht="16.2" thickBot="1" x14ac:dyDescent="0.35">
      <c r="A33" s="22" t="s">
        <v>74</v>
      </c>
      <c r="B33" s="42"/>
      <c r="C33" s="41">
        <f>C25+C31</f>
        <v>4350.3499999999995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5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156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149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book'!G90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book'!J90+'Cash book'!K90</f>
        <v>345.8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book'!H90</f>
        <v>285.56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4631.3600000000006</v>
      </c>
      <c r="C12" s="8"/>
      <c r="D12" s="33">
        <f>+H12*$H$1/12</f>
        <v>0</v>
      </c>
      <c r="E12" s="8"/>
      <c r="F12" s="33">
        <f>+B12-D12</f>
        <v>4631.3600000000006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book'!M90</f>
        <v>463.99999999999994</v>
      </c>
      <c r="C15" s="8"/>
      <c r="D15" s="33">
        <f t="shared" ref="D15:D27" si="0">+H15*$H$1/12</f>
        <v>520.83333333333337</v>
      </c>
      <c r="E15" s="8"/>
      <c r="F15" s="8">
        <f t="shared" ref="F15:F28" si="1">-B15+D15</f>
        <v>56.833333333333428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book'!N90</f>
        <v>0</v>
      </c>
      <c r="C16" s="8"/>
      <c r="D16" s="33">
        <f t="shared" si="0"/>
        <v>20.833333333333332</v>
      </c>
      <c r="E16" s="8"/>
      <c r="F16" s="8">
        <f t="shared" si="1"/>
        <v>20.833333333333332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book'!Y90</f>
        <v>0</v>
      </c>
      <c r="C17" s="8"/>
      <c r="D17" s="33">
        <f t="shared" si="0"/>
        <v>41.666666666666664</v>
      </c>
      <c r="E17" s="8"/>
      <c r="F17" s="8">
        <f t="shared" si="1"/>
        <v>41.666666666666664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book'!P90</f>
        <v>120</v>
      </c>
      <c r="C18" s="8"/>
      <c r="D18" s="33">
        <f t="shared" si="0"/>
        <v>229.16666666666666</v>
      </c>
      <c r="E18" s="8"/>
      <c r="F18" s="8">
        <f t="shared" si="1"/>
        <v>109.16666666666666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book'!T90</f>
        <v>0</v>
      </c>
      <c r="C19" s="8"/>
      <c r="D19" s="33">
        <f t="shared" si="0"/>
        <v>570.83333333333337</v>
      </c>
      <c r="E19" s="8"/>
      <c r="F19" s="8">
        <f t="shared" si="1"/>
        <v>570.83333333333337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book'!U90</f>
        <v>459.48</v>
      </c>
      <c r="C20" s="8"/>
      <c r="D20" s="33">
        <f t="shared" si="0"/>
        <v>104.16666666666667</v>
      </c>
      <c r="E20" s="8"/>
      <c r="F20" s="8">
        <f t="shared" si="1"/>
        <v>-355.31333333333333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book'!Q90</f>
        <v>342.15</v>
      </c>
      <c r="C21" s="8"/>
      <c r="D21" s="33">
        <f t="shared" si="0"/>
        <v>156.25</v>
      </c>
      <c r="E21" s="8"/>
      <c r="F21" s="8">
        <f t="shared" si="1"/>
        <v>-185.89999999999998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book'!O90</f>
        <v>0</v>
      </c>
      <c r="C22" s="8"/>
      <c r="D22" s="33">
        <f t="shared" si="0"/>
        <v>0</v>
      </c>
      <c r="E22" s="8"/>
      <c r="F22" s="8">
        <f t="shared" si="1"/>
        <v>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book'!S90</f>
        <v>184.64</v>
      </c>
      <c r="C23" s="8"/>
      <c r="D23" s="33">
        <f t="shared" si="0"/>
        <v>47.916666666666664</v>
      </c>
      <c r="E23" s="8"/>
      <c r="F23" s="8">
        <f t="shared" si="1"/>
        <v>-136.72333333333333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book'!V90</f>
        <v>100</v>
      </c>
      <c r="C24" s="8"/>
      <c r="D24" s="33">
        <f t="shared" si="0"/>
        <v>125</v>
      </c>
      <c r="E24" s="8"/>
      <c r="F24" s="8">
        <f t="shared" si="1"/>
        <v>25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book'!X90</f>
        <v>0</v>
      </c>
      <c r="C25" s="8"/>
      <c r="D25" s="33">
        <f t="shared" si="0"/>
        <v>570.83333333333337</v>
      </c>
      <c r="E25" s="8"/>
      <c r="F25" s="8">
        <f t="shared" si="1"/>
        <v>570.83333333333337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book'!W90</f>
        <v>0</v>
      </c>
      <c r="C26" s="8"/>
      <c r="D26" s="33">
        <f t="shared" si="0"/>
        <v>0</v>
      </c>
      <c r="E26" s="8"/>
      <c r="F26" s="8">
        <f t="shared" si="1"/>
        <v>0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book'!R90</f>
        <v>0</v>
      </c>
      <c r="C27" s="8"/>
      <c r="D27" s="33">
        <f t="shared" si="0"/>
        <v>0</v>
      </c>
      <c r="E27" s="8"/>
      <c r="F27" s="8">
        <f t="shared" si="1"/>
        <v>0</v>
      </c>
      <c r="G27" s="8"/>
      <c r="H27" s="8">
        <f>Budget!H22</f>
        <v>0</v>
      </c>
      <c r="I27" s="8"/>
    </row>
    <row r="28" spans="1:9" x14ac:dyDescent="0.3">
      <c r="B28" s="16">
        <f>SUM(B15:B27)</f>
        <v>1670.27</v>
      </c>
      <c r="C28" s="8"/>
      <c r="D28" s="16">
        <v>0</v>
      </c>
      <c r="E28" s="8"/>
      <c r="F28" s="16">
        <f t="shared" si="1"/>
        <v>-1670.27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2961.0900000000006</v>
      </c>
      <c r="C30" s="8"/>
      <c r="D30" s="33">
        <f>+D12-D28</f>
        <v>0</v>
      </c>
      <c r="E30" s="8"/>
      <c r="F30" s="33">
        <f>+B30-D30</f>
        <v>2961.0900000000006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4439.2700000000004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book'!F90</f>
        <v>-88.9200000000003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8"/>
  <sheetViews>
    <sheetView topLeftCell="K1" zoomScaleNormal="100" workbookViewId="0">
      <pane ySplit="3" topLeftCell="A23" activePane="bottomLeft" state="frozen"/>
      <selection activeCell="D1" sqref="D1"/>
      <selection pane="bottomLeft" activeCell="T19" sqref="T19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C5" s="29"/>
      <c r="AD5" s="70">
        <v>174.07</v>
      </c>
      <c r="AE5" s="51">
        <v>1304.1099999999999</v>
      </c>
    </row>
    <row r="6" spans="1:31" x14ac:dyDescent="0.3">
      <c r="A6" t="s">
        <v>114</v>
      </c>
      <c r="B6" t="s">
        <v>115</v>
      </c>
      <c r="C6" t="s">
        <v>104</v>
      </c>
      <c r="D6" s="29" t="s">
        <v>116</v>
      </c>
      <c r="F6" s="32">
        <v>36.5</v>
      </c>
      <c r="L6" s="56"/>
      <c r="S6" s="4">
        <v>36.5</v>
      </c>
      <c r="Z6" s="4">
        <f>SUM(M6:Y6)</f>
        <v>36.5</v>
      </c>
      <c r="AC6" s="29"/>
      <c r="AD6">
        <f>AD5-Z6+L6-K6-K6</f>
        <v>137.57</v>
      </c>
      <c r="AE6" s="32"/>
    </row>
    <row r="7" spans="1:31" x14ac:dyDescent="0.3">
      <c r="B7" t="s">
        <v>115</v>
      </c>
      <c r="C7" t="s">
        <v>104</v>
      </c>
      <c r="D7" s="29" t="s">
        <v>117</v>
      </c>
      <c r="F7" s="29">
        <v>52.42</v>
      </c>
      <c r="L7" s="56"/>
      <c r="O7">
        <v>52.42</v>
      </c>
      <c r="Z7">
        <f t="shared" ref="Z7:Z8" si="0">SUM(M7:Y7)</f>
        <v>52.42</v>
      </c>
      <c r="AC7" s="29"/>
      <c r="AD7">
        <f>AD6-Z7+L7-K7-K7</f>
        <v>85.149999999999991</v>
      </c>
      <c r="AE7" s="63"/>
    </row>
    <row r="8" spans="1:31" x14ac:dyDescent="0.3">
      <c r="A8" t="s">
        <v>103</v>
      </c>
      <c r="B8" t="s">
        <v>53</v>
      </c>
      <c r="C8" t="s">
        <v>87</v>
      </c>
      <c r="D8" t="s">
        <v>118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4"/>
      <c r="N8" s="4"/>
      <c r="O8" s="4"/>
      <c r="Z8">
        <f t="shared" si="0"/>
        <v>0</v>
      </c>
      <c r="AA8" s="4"/>
      <c r="AB8" s="4"/>
      <c r="AC8" s="29"/>
      <c r="AD8">
        <f>AD7-Z8+L8-K8-K8</f>
        <v>428.47999999999996</v>
      </c>
      <c r="AE8" s="32">
        <f>AE5+K8</f>
        <v>1304.1099999999999</v>
      </c>
    </row>
    <row r="9" spans="1:31" x14ac:dyDescent="0.3">
      <c r="A9" t="s">
        <v>119</v>
      </c>
      <c r="B9" t="s">
        <v>107</v>
      </c>
      <c r="C9" t="s">
        <v>104</v>
      </c>
      <c r="D9" t="s">
        <v>120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2" si="2">SUM(M9:Y9)</f>
        <v>108</v>
      </c>
      <c r="AA9" s="4"/>
      <c r="AB9" s="4"/>
      <c r="AC9" s="32">
        <v>18</v>
      </c>
      <c r="AD9" s="4">
        <f>AD8-Z9+L9-K9</f>
        <v>320.47999999999996</v>
      </c>
      <c r="AE9" s="32">
        <f t="shared" ref="AE9:AE28" si="3">AE8+K9</f>
        <v>1304.1099999999999</v>
      </c>
    </row>
    <row r="10" spans="1:31" x14ac:dyDescent="0.3">
      <c r="A10" t="s">
        <v>121</v>
      </c>
      <c r="B10" t="s">
        <v>122</v>
      </c>
      <c r="C10" t="s">
        <v>104</v>
      </c>
      <c r="D10" t="s">
        <v>123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/>
      <c r="AD10" s="4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124</v>
      </c>
      <c r="C11" t="s">
        <v>104</v>
      </c>
      <c r="D11" t="s">
        <v>125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4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126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58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4">
        <f t="shared" ref="AD12:AD28" si="5"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127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4">
        <f t="shared" si="5"/>
        <v>4366.6000000000004</v>
      </c>
      <c r="AE13" s="32">
        <f t="shared" si="3"/>
        <v>1054.1099999999999</v>
      </c>
    </row>
    <row r="14" spans="1:31" x14ac:dyDescent="0.3">
      <c r="A14" t="s">
        <v>130</v>
      </c>
      <c r="B14" t="s">
        <v>53</v>
      </c>
      <c r="C14" t="s">
        <v>104</v>
      </c>
      <c r="D14" t="s">
        <v>129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4">
        <f t="shared" si="5"/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131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4">
        <f t="shared" si="5"/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132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4">
        <f t="shared" si="5"/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133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4">
        <f t="shared" si="5"/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134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4">
        <f t="shared" si="5"/>
        <v>3952.5600000000009</v>
      </c>
      <c r="AE18" s="32">
        <f t="shared" si="3"/>
        <v>1054.1099999999999</v>
      </c>
    </row>
    <row r="19" spans="1:31" x14ac:dyDescent="0.3">
      <c r="A19" t="s">
        <v>135</v>
      </c>
      <c r="B19" t="s">
        <v>53</v>
      </c>
      <c r="C19" t="s">
        <v>104</v>
      </c>
      <c r="D19" t="s">
        <v>136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4">
        <f t="shared" si="5"/>
        <v>3947.360000000001</v>
      </c>
      <c r="AE19" s="32">
        <f t="shared" si="3"/>
        <v>1054.1099999999999</v>
      </c>
    </row>
    <row r="20" spans="1:31" x14ac:dyDescent="0.3">
      <c r="B20" t="s">
        <v>122</v>
      </c>
      <c r="C20" t="s">
        <v>104</v>
      </c>
      <c r="D20" t="s">
        <v>139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4">
        <f t="shared" si="5"/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4">
        <f t="shared" si="5"/>
        <v>3679.7600000000011</v>
      </c>
      <c r="AE21" s="32">
        <f t="shared" si="3"/>
        <v>1056.58</v>
      </c>
    </row>
    <row r="22" spans="1:31" x14ac:dyDescent="0.3">
      <c r="A22" t="s">
        <v>137</v>
      </c>
      <c r="B22" t="s">
        <v>53</v>
      </c>
      <c r="C22" t="s">
        <v>104</v>
      </c>
      <c r="D22" t="s">
        <v>138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4">
        <f t="shared" si="5"/>
        <v>3665.7600000000011</v>
      </c>
      <c r="AE22" s="32">
        <f t="shared" si="3"/>
        <v>1056.58</v>
      </c>
    </row>
    <row r="23" spans="1:31" x14ac:dyDescent="0.3">
      <c r="B23" t="s">
        <v>140</v>
      </c>
      <c r="C23" t="s">
        <v>104</v>
      </c>
      <c r="D23" t="s">
        <v>141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4">
        <f t="shared" si="5"/>
        <v>3565.7600000000011</v>
      </c>
      <c r="AE23" s="32">
        <f t="shared" si="3"/>
        <v>1056.58</v>
      </c>
    </row>
    <row r="24" spans="1:31" x14ac:dyDescent="0.3">
      <c r="A24" t="s">
        <v>142</v>
      </c>
      <c r="B24" t="s">
        <v>94</v>
      </c>
      <c r="C24" t="s">
        <v>104</v>
      </c>
      <c r="D24" t="s">
        <v>143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4">
        <f t="shared" si="5"/>
        <v>3465.0600000000013</v>
      </c>
      <c r="AE24" s="32">
        <f t="shared" si="3"/>
        <v>1056.58</v>
      </c>
    </row>
    <row r="25" spans="1:31" x14ac:dyDescent="0.3">
      <c r="A25" t="s">
        <v>144</v>
      </c>
      <c r="B25" t="s">
        <v>111</v>
      </c>
      <c r="C25" t="s">
        <v>104</v>
      </c>
      <c r="D25" t="s">
        <v>145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4">
        <f t="shared" si="5"/>
        <v>3122.9100000000012</v>
      </c>
      <c r="AE25" s="32">
        <f t="shared" si="3"/>
        <v>1056.58</v>
      </c>
    </row>
    <row r="26" spans="1:31" x14ac:dyDescent="0.3">
      <c r="A26" t="s">
        <v>150</v>
      </c>
      <c r="B26" t="s">
        <v>107</v>
      </c>
      <c r="C26" t="s">
        <v>87</v>
      </c>
      <c r="D26" t="s">
        <v>151</v>
      </c>
      <c r="E26" s="31">
        <v>285.56</v>
      </c>
      <c r="F26" s="32"/>
      <c r="G26" s="4"/>
      <c r="H26" s="4">
        <v>285.56</v>
      </c>
      <c r="I26" s="4"/>
      <c r="J26" s="4"/>
      <c r="K26" s="4"/>
      <c r="L26" s="56">
        <f t="shared" si="4"/>
        <v>285.56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4">
        <f t="shared" si="5"/>
        <v>3408.4700000000012</v>
      </c>
      <c r="AE26" s="32">
        <f t="shared" si="3"/>
        <v>1056.58</v>
      </c>
    </row>
    <row r="27" spans="1:31" x14ac:dyDescent="0.3">
      <c r="A27" t="s">
        <v>152</v>
      </c>
      <c r="B27" t="s">
        <v>53</v>
      </c>
      <c r="C27" t="s">
        <v>104</v>
      </c>
      <c r="D27" t="s">
        <v>153</v>
      </c>
      <c r="E27" s="31"/>
      <c r="F27" s="32">
        <v>14</v>
      </c>
      <c r="G27" s="4"/>
      <c r="H27" s="4"/>
      <c r="I27" s="4"/>
      <c r="J27" s="4"/>
      <c r="K27" s="4"/>
      <c r="L27" s="56">
        <f t="shared" si="4"/>
        <v>0</v>
      </c>
      <c r="M27" s="4">
        <v>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14</v>
      </c>
      <c r="AA27" s="4"/>
      <c r="AB27" s="4"/>
      <c r="AC27" s="32"/>
      <c r="AD27" s="4">
        <f t="shared" si="5"/>
        <v>3394.4700000000012</v>
      </c>
      <c r="AE27" s="32">
        <f t="shared" si="3"/>
        <v>1056.58</v>
      </c>
    </row>
    <row r="28" spans="1:31" x14ac:dyDescent="0.3">
      <c r="A28" t="s">
        <v>154</v>
      </c>
      <c r="B28" t="s">
        <v>94</v>
      </c>
      <c r="C28" t="s">
        <v>104</v>
      </c>
      <c r="D28" t="s">
        <v>155</v>
      </c>
      <c r="E28" s="31"/>
      <c r="F28" s="32">
        <v>100.7</v>
      </c>
      <c r="G28" s="4"/>
      <c r="H28" s="4"/>
      <c r="I28" s="4"/>
      <c r="J28" s="4"/>
      <c r="K28" s="4"/>
      <c r="L28" s="56">
        <f t="shared" si="4"/>
        <v>0</v>
      </c>
      <c r="M28" s="4">
        <v>100.7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100.7</v>
      </c>
      <c r="AA28" s="4"/>
      <c r="AB28" s="4"/>
      <c r="AC28" s="32"/>
      <c r="AD28" s="71">
        <f t="shared" si="5"/>
        <v>3293.7700000000013</v>
      </c>
      <c r="AE28" s="69">
        <f t="shared" si="3"/>
        <v>1056.58</v>
      </c>
    </row>
    <row r="29" spans="1:31" x14ac:dyDescent="0.3">
      <c r="E29" s="31"/>
      <c r="F29" s="32"/>
      <c r="G29" s="4"/>
      <c r="H29" s="4"/>
      <c r="I29" s="4"/>
      <c r="J29" s="4"/>
      <c r="K29" s="4"/>
      <c r="L29" s="56">
        <f t="shared" si="4"/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31"/>
      <c r="AE29" s="32"/>
    </row>
    <row r="30" spans="1:31" x14ac:dyDescent="0.3">
      <c r="E30" s="31"/>
      <c r="F30" s="32"/>
      <c r="G30" s="4"/>
      <c r="H30" s="4"/>
      <c r="I30" s="4"/>
      <c r="J30" s="4"/>
      <c r="K30" s="4"/>
      <c r="L30" s="56">
        <f t="shared" si="4"/>
        <v>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f t="shared" si="2"/>
        <v>0</v>
      </c>
      <c r="AA30" s="4"/>
      <c r="AB30" s="4"/>
      <c r="AC30" s="32"/>
      <c r="AD30" s="31"/>
      <c r="AE30" s="32"/>
    </row>
    <row r="31" spans="1:31" x14ac:dyDescent="0.3"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/>
      <c r="AC31" s="32"/>
      <c r="AD31" s="31"/>
      <c r="AE31" s="32"/>
    </row>
    <row r="32" spans="1:31" x14ac:dyDescent="0.3">
      <c r="E32" s="31"/>
      <c r="F32" s="32"/>
      <c r="G32" s="4"/>
      <c r="H32" s="4"/>
      <c r="I32" s="4"/>
      <c r="J32" s="4"/>
      <c r="K32" s="4"/>
      <c r="L32" s="56">
        <f t="shared" si="4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0</v>
      </c>
      <c r="AA32" s="4"/>
      <c r="AB32" s="4"/>
      <c r="AC32" s="32"/>
      <c r="AD32" s="31"/>
      <c r="AE32" s="32"/>
    </row>
    <row r="33" spans="5:31" x14ac:dyDescent="0.3">
      <c r="E33" s="31"/>
      <c r="F33" s="32"/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2"/>
        <v>0</v>
      </c>
      <c r="AA33" s="4"/>
      <c r="AB33" s="4"/>
      <c r="AC33" s="32"/>
      <c r="AD33" s="31"/>
      <c r="AE33" s="32"/>
    </row>
    <row r="34" spans="5:31" x14ac:dyDescent="0.3">
      <c r="E34" s="31"/>
      <c r="F34" s="32"/>
      <c r="G34" s="4"/>
      <c r="H34" s="4"/>
      <c r="I34" s="4"/>
      <c r="J34" s="4"/>
      <c r="K34" s="4"/>
      <c r="L34" s="56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0</v>
      </c>
      <c r="AA34" s="4"/>
      <c r="AB34" s="4"/>
      <c r="AC34" s="32"/>
      <c r="AD34" s="31"/>
      <c r="AE34" s="32"/>
    </row>
    <row r="35" spans="5:31" x14ac:dyDescent="0.3">
      <c r="E35" s="31"/>
      <c r="F35" s="32"/>
      <c r="G35" s="4"/>
      <c r="H35" s="4"/>
      <c r="I35" s="4"/>
      <c r="J35" s="4"/>
      <c r="K35" s="4"/>
      <c r="L35" s="56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0</v>
      </c>
      <c r="AA35" s="4"/>
      <c r="AB35" s="4"/>
      <c r="AC35" s="32"/>
      <c r="AD35" s="31"/>
      <c r="AE35" s="32"/>
    </row>
    <row r="36" spans="5:31" x14ac:dyDescent="0.3">
      <c r="E36" s="31"/>
      <c r="F36" s="32"/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>
        <f t="shared" si="2"/>
        <v>0</v>
      </c>
      <c r="AA36" s="4"/>
      <c r="AB36" s="4"/>
      <c r="AC36" s="32"/>
      <c r="AD36" s="31"/>
      <c r="AE36" s="32"/>
    </row>
    <row r="37" spans="5:31" x14ac:dyDescent="0.3">
      <c r="E37" s="31"/>
      <c r="F37" s="32"/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0</v>
      </c>
      <c r="AA37" s="4"/>
      <c r="AB37" s="4"/>
      <c r="AC37" s="32"/>
      <c r="AD37" s="31"/>
      <c r="AE37" s="32"/>
    </row>
    <row r="38" spans="5:31" x14ac:dyDescent="0.3">
      <c r="E38" s="31"/>
      <c r="F38" s="32"/>
      <c r="G38" s="4"/>
      <c r="H38" s="4"/>
      <c r="I38" s="4"/>
      <c r="J38" s="4"/>
      <c r="K38" s="4"/>
      <c r="L38" s="56">
        <f t="shared" si="4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0</v>
      </c>
      <c r="AA38" s="4"/>
      <c r="AB38" s="4"/>
      <c r="AC38" s="32"/>
      <c r="AD38" s="31"/>
      <c r="AE38" s="32"/>
    </row>
    <row r="39" spans="5:31" x14ac:dyDescent="0.3">
      <c r="E39" s="31"/>
      <c r="F39" s="32"/>
      <c r="G39" s="4"/>
      <c r="H39" s="4"/>
      <c r="I39" s="4"/>
      <c r="J39" s="4"/>
      <c r="K39" s="4"/>
      <c r="L39" s="56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/>
      <c r="AD39" s="31"/>
      <c r="AE39" s="32"/>
    </row>
    <row r="40" spans="5:31" x14ac:dyDescent="0.3">
      <c r="E40" s="31"/>
      <c r="F40" s="32"/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/>
      <c r="AC40" s="32"/>
      <c r="AD40" s="31"/>
      <c r="AE40" s="32"/>
    </row>
    <row r="41" spans="5:31" x14ac:dyDescent="0.3">
      <c r="E41" s="31"/>
      <c r="F41" s="32"/>
      <c r="G41" s="4"/>
      <c r="H41" s="4"/>
      <c r="I41" s="4"/>
      <c r="J41" s="4"/>
      <c r="K41" s="4"/>
      <c r="L41" s="59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si="2"/>
        <v>0</v>
      </c>
      <c r="AA41" s="4"/>
      <c r="AB41" s="4"/>
      <c r="AC41" s="32"/>
      <c r="AD41" s="31"/>
      <c r="AE41" s="32"/>
    </row>
    <row r="42" spans="5:31" x14ac:dyDescent="0.3">
      <c r="E42" s="31"/>
      <c r="F42" s="32"/>
      <c r="G42" s="4"/>
      <c r="H42" s="4"/>
      <c r="I42" s="4"/>
      <c r="J42" s="4"/>
      <c r="K42" s="4"/>
      <c r="L42" s="59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2"/>
        <v>0</v>
      </c>
      <c r="AA42" s="4"/>
      <c r="AB42" s="4"/>
      <c r="AC42" s="32"/>
      <c r="AD42" s="31"/>
      <c r="AE42" s="32"/>
    </row>
    <row r="43" spans="5:31" x14ac:dyDescent="0.3">
      <c r="E43" s="31"/>
      <c r="F43" s="32"/>
      <c r="G43" s="4"/>
      <c r="H43" s="4"/>
      <c r="I43" s="4"/>
      <c r="J43" s="4"/>
      <c r="K43" s="4"/>
      <c r="L43" s="59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0</v>
      </c>
      <c r="AA43" s="4"/>
      <c r="AB43" s="4"/>
      <c r="AC43" s="32"/>
      <c r="AD43" s="31"/>
      <c r="AE43" s="32"/>
    </row>
    <row r="44" spans="5:31" x14ac:dyDescent="0.3">
      <c r="E44" s="31"/>
      <c r="F44" s="32"/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2"/>
        <v>0</v>
      </c>
      <c r="AA44" s="4"/>
      <c r="AB44" s="4"/>
      <c r="AC44" s="32"/>
      <c r="AD44" s="31"/>
      <c r="AE44" s="32"/>
    </row>
    <row r="45" spans="5:31" x14ac:dyDescent="0.3">
      <c r="E45" s="31"/>
      <c r="F45" s="32"/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0</v>
      </c>
      <c r="AA45" s="4"/>
      <c r="AB45" s="4"/>
      <c r="AC45" s="32"/>
      <c r="AD45" s="31"/>
      <c r="AE45" s="32"/>
    </row>
    <row r="46" spans="5:31" x14ac:dyDescent="0.3">
      <c r="E46" s="31"/>
      <c r="F46" s="32"/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0</v>
      </c>
      <c r="AA46" s="4"/>
      <c r="AB46" s="4"/>
      <c r="AC46" s="32"/>
      <c r="AD46" s="31"/>
      <c r="AE46" s="32"/>
    </row>
    <row r="47" spans="5:31" x14ac:dyDescent="0.3">
      <c r="E47" s="31"/>
      <c r="F47" s="32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f t="shared" si="2"/>
        <v>0</v>
      </c>
      <c r="AA47" s="4"/>
      <c r="AB47" s="4"/>
      <c r="AC47" s="32"/>
      <c r="AD47" s="31"/>
      <c r="AE47" s="32"/>
    </row>
    <row r="48" spans="5:31" x14ac:dyDescent="0.3">
      <c r="E48" s="31"/>
      <c r="F48" s="32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0</v>
      </c>
      <c r="AA48" s="4"/>
      <c r="AB48" s="4"/>
      <c r="AC48" s="32"/>
      <c r="AD48" s="31"/>
      <c r="AE48" s="32"/>
    </row>
    <row r="49" spans="5:31" x14ac:dyDescent="0.3">
      <c r="E49" s="31"/>
      <c r="F49" s="32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0</v>
      </c>
      <c r="AA49" s="4"/>
      <c r="AB49" s="4"/>
      <c r="AC49" s="32"/>
      <c r="AD49" s="31"/>
      <c r="AE49" s="32"/>
    </row>
    <row r="50" spans="5:31" x14ac:dyDescent="0.3">
      <c r="E50" s="31"/>
      <c r="F50" s="32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31"/>
      <c r="AE50" s="32"/>
    </row>
    <row r="51" spans="5:31" x14ac:dyDescent="0.3">
      <c r="E51" s="31"/>
      <c r="F51" s="32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f t="shared" si="2"/>
        <v>0</v>
      </c>
      <c r="AA51" s="4"/>
      <c r="AB51" s="4"/>
      <c r="AC51" s="32"/>
      <c r="AD51" s="31"/>
      <c r="AE51" s="32"/>
    </row>
    <row r="52" spans="5:31" x14ac:dyDescent="0.3">
      <c r="E52" s="31"/>
      <c r="F52" s="32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2"/>
        <v>0</v>
      </c>
      <c r="AA52" s="4"/>
      <c r="AB52" s="4"/>
      <c r="AC52" s="32"/>
      <c r="AD52" s="31"/>
      <c r="AE52" s="32"/>
    </row>
    <row r="53" spans="5:31" x14ac:dyDescent="0.3">
      <c r="E53" s="31"/>
      <c r="F53" s="32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2"/>
      <c r="AD53" s="31"/>
      <c r="AE53" s="32"/>
    </row>
    <row r="54" spans="5:31" x14ac:dyDescent="0.3">
      <c r="E54" s="31"/>
      <c r="F54" s="32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2"/>
      <c r="AD54" s="31"/>
      <c r="AE54" s="32"/>
    </row>
    <row r="55" spans="5:31" x14ac:dyDescent="0.3">
      <c r="E55" s="31"/>
      <c r="F55" s="32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2"/>
      <c r="AD55" s="31"/>
      <c r="AE55" s="32"/>
    </row>
    <row r="56" spans="5:31" x14ac:dyDescent="0.3">
      <c r="E56" s="31"/>
      <c r="F56" s="32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5:31" x14ac:dyDescent="0.3">
      <c r="E57" s="28"/>
      <c r="F57" s="32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5:31" x14ac:dyDescent="0.3">
      <c r="E58" s="28"/>
      <c r="F58" s="29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64"/>
      <c r="AE58" s="65"/>
    </row>
    <row r="59" spans="5:31" x14ac:dyDescent="0.3">
      <c r="E59" s="28"/>
      <c r="F59" s="29"/>
      <c r="L59" s="5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64"/>
      <c r="AE59" s="65"/>
    </row>
    <row r="60" spans="5:31" x14ac:dyDescent="0.3">
      <c r="E60" s="28"/>
      <c r="F60" s="29"/>
      <c r="L60" s="5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64"/>
      <c r="AE60" s="65"/>
    </row>
    <row r="61" spans="5:31" x14ac:dyDescent="0.3">
      <c r="E61" s="31"/>
      <c r="F61" s="32"/>
      <c r="G61" s="4"/>
      <c r="H61" s="4"/>
      <c r="I61" s="4"/>
      <c r="J61" s="4"/>
      <c r="K61" s="4"/>
      <c r="L61" s="5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64"/>
      <c r="AE61" s="65"/>
    </row>
    <row r="62" spans="5:31" x14ac:dyDescent="0.3">
      <c r="E62" s="31"/>
      <c r="F62" s="32"/>
      <c r="G62" s="4"/>
      <c r="H62" s="4"/>
      <c r="I62" s="4"/>
      <c r="J62" s="4"/>
      <c r="K62" s="4"/>
      <c r="L62" s="5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64"/>
      <c r="AE62" s="65"/>
    </row>
    <row r="63" spans="5:31" x14ac:dyDescent="0.3">
      <c r="E63" s="31"/>
      <c r="F63" s="32"/>
      <c r="G63" s="4"/>
      <c r="H63" s="4"/>
      <c r="I63" s="4"/>
      <c r="J63" s="4"/>
      <c r="K63" s="4"/>
      <c r="L63" s="5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64"/>
      <c r="AE63" s="65"/>
    </row>
    <row r="64" spans="5:31" x14ac:dyDescent="0.3">
      <c r="E64" s="31"/>
      <c r="F64" s="32"/>
      <c r="G64" s="4"/>
      <c r="H64" s="4"/>
      <c r="I64" s="4"/>
      <c r="J64" s="4"/>
      <c r="K64" s="4"/>
      <c r="L64" s="5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31"/>
      <c r="F65" s="32"/>
      <c r="G65" s="4"/>
      <c r="H65" s="4"/>
      <c r="I65" s="4"/>
      <c r="J65" s="4"/>
      <c r="K65" s="4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31"/>
      <c r="F66" s="32"/>
      <c r="G66" s="4"/>
      <c r="H66" s="4"/>
      <c r="I66" s="4"/>
      <c r="J66" s="4"/>
      <c r="K66" s="4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32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32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32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32"/>
      <c r="L70" s="5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32"/>
      <c r="L71" s="5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32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6"/>
      <c r="AE78" s="67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31"/>
      <c r="AE79" s="32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31"/>
      <c r="AE80" s="32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31"/>
      <c r="AE81" s="32"/>
    </row>
    <row r="82" spans="3:31" x14ac:dyDescent="0.3">
      <c r="E82" s="31"/>
      <c r="F82" s="32"/>
      <c r="G82" s="4"/>
      <c r="H82" s="4"/>
      <c r="I82" s="4"/>
      <c r="J82" s="4"/>
      <c r="K82" s="32"/>
      <c r="L82" s="5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31"/>
      <c r="AE82" s="32"/>
    </row>
    <row r="83" spans="3:31" x14ac:dyDescent="0.3">
      <c r="E83" s="31"/>
      <c r="F83" s="32"/>
      <c r="G83" s="4"/>
      <c r="H83" s="4"/>
      <c r="I83" s="4"/>
      <c r="J83" s="4"/>
      <c r="K83" s="4"/>
      <c r="L83" s="5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31"/>
      <c r="AE83" s="32"/>
    </row>
    <row r="84" spans="3:31" x14ac:dyDescent="0.3">
      <c r="E84" s="31"/>
      <c r="F84" s="32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31"/>
      <c r="AE84" s="32"/>
    </row>
    <row r="85" spans="3:31" x14ac:dyDescent="0.3">
      <c r="E85" s="31"/>
      <c r="F85" s="32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4"/>
      <c r="L87" s="5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4"/>
      <c r="L88" s="5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60"/>
      <c r="G89" s="4"/>
      <c r="H89" s="4"/>
      <c r="I89" s="4"/>
      <c r="J89" s="4"/>
      <c r="K89" s="4"/>
      <c r="L89" s="5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62"/>
      <c r="AE89" s="63"/>
    </row>
    <row r="90" spans="3:31" x14ac:dyDescent="0.3">
      <c r="C90" s="3" t="s">
        <v>8</v>
      </c>
      <c r="E90" s="30">
        <f>SUM(E6:E89)</f>
        <v>4631.3600000000006</v>
      </c>
      <c r="F90" s="30">
        <f>SUM(F6:F89)</f>
        <v>1759.1900000000003</v>
      </c>
      <c r="G90" s="30">
        <f t="shared" ref="G90:AC90" si="6">SUM(G8:G89)</f>
        <v>4000</v>
      </c>
      <c r="H90" s="30">
        <f t="shared" si="6"/>
        <v>285.56</v>
      </c>
      <c r="I90" s="30">
        <f t="shared" si="6"/>
        <v>0</v>
      </c>
      <c r="J90" s="30">
        <f t="shared" si="6"/>
        <v>343.33</v>
      </c>
      <c r="K90" s="30">
        <f t="shared" si="6"/>
        <v>2.4700000000000002</v>
      </c>
      <c r="L90" s="30">
        <f t="shared" si="6"/>
        <v>4631.3600000000006</v>
      </c>
      <c r="M90" s="30">
        <f t="shared" si="6"/>
        <v>463.99999999999994</v>
      </c>
      <c r="N90" s="30">
        <f t="shared" si="6"/>
        <v>0</v>
      </c>
      <c r="O90" s="30">
        <f t="shared" si="6"/>
        <v>0</v>
      </c>
      <c r="P90" s="30">
        <f t="shared" si="6"/>
        <v>120</v>
      </c>
      <c r="Q90" s="30">
        <f t="shared" si="6"/>
        <v>342.15</v>
      </c>
      <c r="R90" s="30">
        <f t="shared" si="6"/>
        <v>0</v>
      </c>
      <c r="S90" s="30">
        <f t="shared" si="6"/>
        <v>184.64</v>
      </c>
      <c r="T90" s="30">
        <f t="shared" si="6"/>
        <v>0</v>
      </c>
      <c r="U90" s="30">
        <f t="shared" si="6"/>
        <v>459.48</v>
      </c>
      <c r="V90" s="30">
        <f t="shared" si="6"/>
        <v>100</v>
      </c>
      <c r="W90" s="30">
        <f t="shared" si="6"/>
        <v>0</v>
      </c>
      <c r="X90" s="30">
        <f t="shared" si="6"/>
        <v>0</v>
      </c>
      <c r="Y90" s="30">
        <f t="shared" si="6"/>
        <v>0</v>
      </c>
      <c r="Z90" s="30">
        <f t="shared" si="6"/>
        <v>1670.2700000000002</v>
      </c>
      <c r="AA90" s="30">
        <f t="shared" si="6"/>
        <v>0</v>
      </c>
      <c r="AB90" s="30">
        <f t="shared" si="6"/>
        <v>250</v>
      </c>
      <c r="AC90" s="58">
        <f t="shared" si="6"/>
        <v>38</v>
      </c>
      <c r="AD90" s="4"/>
      <c r="AE90" s="29"/>
    </row>
    <row r="91" spans="3:31" x14ac:dyDescent="0.3">
      <c r="E91" s="28"/>
      <c r="F91" s="29"/>
      <c r="AC91" s="29"/>
      <c r="AE91" s="29"/>
    </row>
    <row r="92" spans="3:31" ht="15" thickBot="1" x14ac:dyDescent="0.35">
      <c r="C92" s="3" t="s">
        <v>56</v>
      </c>
      <c r="E92" s="55" t="s">
        <v>83</v>
      </c>
      <c r="F92" s="55" t="s">
        <v>83</v>
      </c>
      <c r="G92" s="4">
        <f>Budget!H34</f>
        <v>0</v>
      </c>
      <c r="H92" s="55" t="s">
        <v>83</v>
      </c>
      <c r="I92" s="61"/>
      <c r="J92" s="4">
        <f>Budget!H27</f>
        <v>0</v>
      </c>
      <c r="K92" s="46" t="s">
        <v>83</v>
      </c>
      <c r="L92" s="46" t="s">
        <v>83</v>
      </c>
      <c r="M92" s="4">
        <f>Budget!H6</f>
        <v>1250</v>
      </c>
      <c r="N92" s="4">
        <f>Budget!H7</f>
        <v>50</v>
      </c>
      <c r="O92" s="4">
        <f>Budget!H19</f>
        <v>120</v>
      </c>
      <c r="P92" s="4">
        <f>Budget!H9+Budget!H15</f>
        <v>550</v>
      </c>
      <c r="Q92" s="4">
        <f>Budget!H11</f>
        <v>375</v>
      </c>
      <c r="R92" s="4">
        <f>Budget!H22</f>
        <v>0</v>
      </c>
      <c r="S92" s="4">
        <f>Budget!H12+Budget!H13+Budget!H14</f>
        <v>195</v>
      </c>
      <c r="T92" s="4">
        <f>Budget!H17</f>
        <v>1370</v>
      </c>
      <c r="U92" s="4">
        <f>Budget!H10</f>
        <v>250</v>
      </c>
      <c r="V92" s="4">
        <f>Budget!H16</f>
        <v>300</v>
      </c>
      <c r="W92" s="4"/>
      <c r="X92" s="4">
        <f>Budget!H18</f>
        <v>50</v>
      </c>
      <c r="Y92" s="4">
        <f>Budget!H8</f>
        <v>100</v>
      </c>
      <c r="Z92" s="46" t="s">
        <v>83</v>
      </c>
      <c r="AA92" s="46"/>
      <c r="AB92" s="46" t="s">
        <v>83</v>
      </c>
      <c r="AC92" s="47" t="s">
        <v>83</v>
      </c>
      <c r="AE92" s="29"/>
    </row>
    <row r="93" spans="3:31" ht="15" thickTop="1" x14ac:dyDescent="0.3">
      <c r="E93" s="28"/>
      <c r="F93" s="29"/>
      <c r="K93" s="48"/>
      <c r="L93" s="48"/>
      <c r="Z93" s="48"/>
      <c r="AA93" s="48"/>
      <c r="AB93" s="48"/>
      <c r="AC93" s="49"/>
      <c r="AE93" s="29"/>
    </row>
    <row r="94" spans="3:31" ht="15" thickBot="1" x14ac:dyDescent="0.35">
      <c r="C94" s="3" t="s">
        <v>34</v>
      </c>
      <c r="E94" s="55" t="s">
        <v>83</v>
      </c>
      <c r="F94" s="55" t="s">
        <v>83</v>
      </c>
      <c r="G94" s="34">
        <f t="shared" ref="G94:J94" si="7">G90-G92</f>
        <v>4000</v>
      </c>
      <c r="H94" s="55"/>
      <c r="I94" s="55"/>
      <c r="J94" s="34">
        <f t="shared" si="7"/>
        <v>343.33</v>
      </c>
      <c r="K94" s="50"/>
      <c r="L94" s="50"/>
      <c r="M94" s="54">
        <f>M92-M90</f>
        <v>786</v>
      </c>
      <c r="N94" s="54">
        <f t="shared" ref="N94:Y94" si="8">N92-N90</f>
        <v>50</v>
      </c>
      <c r="O94" s="54">
        <f t="shared" si="8"/>
        <v>120</v>
      </c>
      <c r="P94" s="54">
        <f t="shared" si="8"/>
        <v>430</v>
      </c>
      <c r="Q94" s="54">
        <f t="shared" si="8"/>
        <v>32.850000000000023</v>
      </c>
      <c r="R94" s="54">
        <f t="shared" si="8"/>
        <v>0</v>
      </c>
      <c r="S94" s="54">
        <f t="shared" si="8"/>
        <v>10.360000000000014</v>
      </c>
      <c r="T94" s="54">
        <f t="shared" si="8"/>
        <v>1370</v>
      </c>
      <c r="U94" s="54">
        <f t="shared" si="8"/>
        <v>-209.48000000000002</v>
      </c>
      <c r="V94" s="54">
        <f t="shared" si="8"/>
        <v>200</v>
      </c>
      <c r="W94" s="54">
        <f t="shared" si="8"/>
        <v>0</v>
      </c>
      <c r="X94" s="54">
        <f t="shared" si="8"/>
        <v>50</v>
      </c>
      <c r="Y94" s="54">
        <f t="shared" si="8"/>
        <v>100</v>
      </c>
      <c r="Z94" s="50"/>
      <c r="AA94" s="50"/>
      <c r="AB94" s="50"/>
      <c r="AC94" s="50"/>
      <c r="AD94" s="44"/>
      <c r="AE94" s="45"/>
    </row>
    <row r="95" spans="3:31" ht="15" thickTop="1" x14ac:dyDescent="0.3"/>
    <row r="97" spans="3:5" x14ac:dyDescent="0.3">
      <c r="C97" s="3" t="s">
        <v>60</v>
      </c>
      <c r="E97" s="4">
        <f>E90-SUM(G90:K90)</f>
        <v>0</v>
      </c>
    </row>
    <row r="98" spans="3:5" x14ac:dyDescent="0.3">
      <c r="C98" s="3" t="s">
        <v>59</v>
      </c>
      <c r="E98" s="4">
        <f>F90-SUM(M90:Y90)</f>
        <v>88.9200000000003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113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8" x14ac:dyDescent="0.3">
      <c r="C17" t="s">
        <v>97</v>
      </c>
      <c r="H17">
        <v>1370</v>
      </c>
    </row>
    <row r="18" spans="3:8" x14ac:dyDescent="0.3">
      <c r="C18" t="s">
        <v>63</v>
      </c>
      <c r="H18">
        <v>50</v>
      </c>
    </row>
    <row r="19" spans="3:8" x14ac:dyDescent="0.3">
      <c r="C19" t="s">
        <v>98</v>
      </c>
      <c r="H19">
        <v>120</v>
      </c>
    </row>
    <row r="20" spans="3:8" x14ac:dyDescent="0.3">
      <c r="C20" t="s">
        <v>75</v>
      </c>
    </row>
    <row r="21" spans="3:8" x14ac:dyDescent="0.3">
      <c r="C21" t="s">
        <v>65</v>
      </c>
    </row>
    <row r="22" spans="3:8" ht="15" thickBot="1" x14ac:dyDescent="0.35">
      <c r="C22" t="s">
        <v>62</v>
      </c>
    </row>
    <row r="23" spans="3:8" ht="15" thickBot="1" x14ac:dyDescent="0.35">
      <c r="C23" t="s">
        <v>33</v>
      </c>
      <c r="H23" s="5">
        <f>SUM(H6:H22)</f>
        <v>4610</v>
      </c>
    </row>
    <row r="25" spans="3:8" ht="21" x14ac:dyDescent="0.4">
      <c r="C25" s="6" t="s">
        <v>14</v>
      </c>
    </row>
    <row r="27" spans="3:8" ht="15" thickBot="1" x14ac:dyDescent="0.35">
      <c r="C27" t="s">
        <v>39</v>
      </c>
    </row>
    <row r="28" spans="3:8" ht="15" thickBot="1" x14ac:dyDescent="0.35">
      <c r="H28" s="5">
        <f>SUM(H27:H27)</f>
        <v>0</v>
      </c>
    </row>
    <row r="30" spans="3:8" ht="15" thickBot="1" x14ac:dyDescent="0.35"/>
    <row r="31" spans="3:8" ht="18.600000000000001" thickBot="1" x14ac:dyDescent="0.4">
      <c r="C31" s="1" t="s">
        <v>40</v>
      </c>
      <c r="H31" s="5">
        <f>H23-H28</f>
        <v>4610</v>
      </c>
    </row>
    <row r="32" spans="3:8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A6" sqref="A6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121</v>
      </c>
      <c r="B5" s="37" t="s">
        <v>128</v>
      </c>
      <c r="E5" s="4">
        <v>-250</v>
      </c>
    </row>
    <row r="6" spans="1:7" x14ac:dyDescent="0.3">
      <c r="A6" s="37" t="s">
        <v>135</v>
      </c>
      <c r="B6" s="37" t="s">
        <v>67</v>
      </c>
      <c r="D6" s="4">
        <v>2.4700000000000002</v>
      </c>
      <c r="F6" s="4">
        <f t="shared" ref="F6:F14" si="0">C6+D6+E6</f>
        <v>2.4700000000000002</v>
      </c>
    </row>
    <row r="7" spans="1:7" x14ac:dyDescent="0.3">
      <c r="C7" s="39"/>
      <c r="D7" s="40"/>
      <c r="E7" s="40"/>
      <c r="F7" s="4">
        <f t="shared" si="0"/>
        <v>0</v>
      </c>
    </row>
    <row r="8" spans="1:7" x14ac:dyDescent="0.3">
      <c r="C8" s="39"/>
      <c r="D8" s="40"/>
      <c r="E8" s="40"/>
      <c r="F8" s="4">
        <f t="shared" si="0"/>
        <v>0</v>
      </c>
    </row>
    <row r="9" spans="1:7" x14ac:dyDescent="0.3">
      <c r="C9" s="39"/>
      <c r="D9" s="40"/>
      <c r="E9" s="40"/>
      <c r="F9" s="4">
        <f t="shared" si="0"/>
        <v>0</v>
      </c>
    </row>
    <row r="10" spans="1:7" x14ac:dyDescent="0.3">
      <c r="C10" s="39"/>
      <c r="D10" s="40"/>
      <c r="E10" s="40"/>
      <c r="F10" s="4">
        <f t="shared" si="0"/>
        <v>0</v>
      </c>
    </row>
    <row r="11" spans="1:7" x14ac:dyDescent="0.3">
      <c r="C11" s="39"/>
      <c r="D11" s="40"/>
      <c r="E11" s="40"/>
      <c r="F11" s="4">
        <f t="shared" si="0"/>
        <v>0</v>
      </c>
    </row>
    <row r="12" spans="1:7" x14ac:dyDescent="0.3">
      <c r="C12" s="39"/>
      <c r="D12" s="40"/>
      <c r="E12" s="40"/>
      <c r="F12" s="4">
        <f t="shared" si="0"/>
        <v>0</v>
      </c>
    </row>
    <row r="13" spans="1:7" x14ac:dyDescent="0.3">
      <c r="C13" s="39"/>
      <c r="D13" s="40"/>
      <c r="E13" s="40"/>
      <c r="F13" s="4">
        <f t="shared" si="0"/>
        <v>0</v>
      </c>
    </row>
    <row r="14" spans="1:7" x14ac:dyDescent="0.3">
      <c r="C14" s="39"/>
      <c r="D14" s="40"/>
      <c r="E14" s="40"/>
      <c r="F14" s="4">
        <f t="shared" si="0"/>
        <v>0</v>
      </c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2.4700000000000002</v>
      </c>
      <c r="E20" s="17">
        <f>SUM(E5:E19)</f>
        <v>-250</v>
      </c>
      <c r="F20" s="17">
        <f>SUM(F6:F19)</f>
        <v>2.4700000000000002</v>
      </c>
      <c r="G20" s="17">
        <f>G4+E5-E8+D20-E9-E10</f>
        <v>1056.58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Londesborough Parish Council</cp:lastModifiedBy>
  <cp:revision/>
  <cp:lastPrinted>2023-07-27T14:24:29Z</cp:lastPrinted>
  <dcterms:created xsi:type="dcterms:W3CDTF">2011-06-26T08:01:14Z</dcterms:created>
  <dcterms:modified xsi:type="dcterms:W3CDTF">2023-09-20T10:13:24Z</dcterms:modified>
  <cp:category/>
  <cp:contentStatus/>
</cp:coreProperties>
</file>