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ADC8D50A-743E-4F0C-BEC3-03D6541DEE0A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15" l="1"/>
  <c r="AD38" i="15"/>
  <c r="AE35" i="15"/>
  <c r="AE36" i="15" s="1"/>
  <c r="AE37" i="15" s="1"/>
  <c r="AD35" i="15"/>
  <c r="AD36" i="15"/>
  <c r="AD37" i="15"/>
  <c r="AE34" i="15"/>
  <c r="Z30" i="15"/>
  <c r="AE33" i="15"/>
  <c r="AE29" i="15"/>
  <c r="AE30" i="15" s="1"/>
  <c r="AE31" i="15" s="1"/>
  <c r="AE32" i="15" s="1"/>
  <c r="AD29" i="15"/>
  <c r="F91" i="15"/>
  <c r="E91" i="15"/>
  <c r="AD30" i="15" l="1"/>
  <c r="AD31" i="15" s="1"/>
  <c r="AD32" i="15" s="1"/>
  <c r="AD33" i="15" s="1"/>
  <c r="Z6" i="15"/>
  <c r="AD6" i="15" s="1"/>
  <c r="AD7" i="15" s="1"/>
  <c r="Z7" i="15"/>
  <c r="Z8" i="15"/>
  <c r="Z21" i="15"/>
  <c r="Z22" i="15"/>
  <c r="L21" i="15"/>
  <c r="Z50" i="15" l="1"/>
  <c r="L50" i="15"/>
  <c r="Z51" i="15"/>
  <c r="Z52" i="15"/>
  <c r="Z53" i="15"/>
  <c r="Z45" i="15"/>
  <c r="Z46" i="15"/>
  <c r="Z47" i="15"/>
  <c r="Z48" i="15"/>
  <c r="Z49" i="15"/>
  <c r="Z41" i="15"/>
  <c r="Z42" i="15"/>
  <c r="Z43" i="15"/>
  <c r="Z44" i="15"/>
  <c r="Z40" i="15"/>
  <c r="Z38" i="15"/>
  <c r="Z39" i="15"/>
  <c r="Z37" i="15"/>
  <c r="Z36" i="15"/>
  <c r="Z35" i="15"/>
  <c r="Z33" i="15"/>
  <c r="Z34" i="15"/>
  <c r="AD34" i="15" s="1"/>
  <c r="Z31" i="15"/>
  <c r="Z32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3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L46" i="15"/>
  <c r="L47" i="15"/>
  <c r="L48" i="15"/>
  <c r="L49" i="15"/>
  <c r="L51" i="15"/>
  <c r="L52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AD8" i="15" s="1"/>
  <c r="B24" i="9" l="1"/>
  <c r="F13" i="16"/>
  <c r="L59" i="15"/>
  <c r="L58" i="15"/>
  <c r="L57" i="15"/>
  <c r="L56" i="15"/>
  <c r="L55" i="15"/>
  <c r="L54" i="15"/>
  <c r="L53" i="15"/>
  <c r="L45" i="15"/>
  <c r="L44" i="15"/>
  <c r="L43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X93" i="15" l="1"/>
  <c r="S93" i="15"/>
  <c r="O93" i="15"/>
  <c r="E20" i="16"/>
  <c r="L20" i="15"/>
  <c r="L22" i="15"/>
  <c r="L24" i="15"/>
  <c r="H25" i="3"/>
  <c r="D25" i="3" s="1"/>
  <c r="D23" i="3"/>
  <c r="Z9" i="15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Z10" i="15"/>
  <c r="Z11" i="15"/>
  <c r="L12" i="15"/>
  <c r="L13" i="15"/>
  <c r="L14" i="15"/>
  <c r="L15" i="15"/>
  <c r="L16" i="15"/>
  <c r="Z91" i="15" l="1"/>
  <c r="AA91" i="15"/>
  <c r="H91" i="15" l="1"/>
  <c r="AB91" i="15"/>
  <c r="AC91" i="15"/>
  <c r="I91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1" i="15"/>
  <c r="J91" i="15"/>
  <c r="K91" i="15"/>
  <c r="G91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W95" i="15" l="1"/>
  <c r="X95" i="15"/>
  <c r="U93" i="15"/>
  <c r="P93" i="15"/>
  <c r="P95" i="15" s="1"/>
  <c r="V93" i="15"/>
  <c r="V95" i="15" s="1"/>
  <c r="Q93" i="15"/>
  <c r="Q95" i="15" s="1"/>
  <c r="B30" i="9" l="1"/>
  <c r="C31" i="9" s="1"/>
  <c r="C33" i="9" s="1"/>
  <c r="R95" i="15"/>
  <c r="S95" i="15"/>
  <c r="B19" i="3"/>
  <c r="U95" i="15"/>
  <c r="L91" i="15" l="1"/>
  <c r="T93" i="15"/>
  <c r="T95" i="15" s="1"/>
  <c r="D22" i="3"/>
  <c r="B22" i="3"/>
  <c r="D20" i="16"/>
  <c r="G20" i="16" s="1"/>
  <c r="F20" i="16"/>
  <c r="C20" i="16"/>
  <c r="H28" i="13"/>
  <c r="H31" i="13" l="1"/>
  <c r="F22" i="3"/>
  <c r="J93" i="15" l="1"/>
  <c r="Y93" i="15"/>
  <c r="O95" i="15"/>
  <c r="N93" i="15"/>
  <c r="N95" i="15" s="1"/>
  <c r="M93" i="15"/>
  <c r="G93" i="15"/>
  <c r="B18" i="3"/>
  <c r="D19" i="3" l="1"/>
  <c r="F19" i="3" s="1"/>
  <c r="Y95" i="15"/>
  <c r="J95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9" i="15" l="1"/>
  <c r="B15" i="3"/>
  <c r="B28" i="3" s="1"/>
  <c r="M95" i="15"/>
  <c r="D15" i="3"/>
  <c r="F28" i="3" l="1"/>
  <c r="F15" i="3"/>
  <c r="B37" i="3"/>
  <c r="B7" i="3"/>
  <c r="B12" i="3" s="1"/>
  <c r="B30" i="3" s="1"/>
  <c r="G95" i="15"/>
  <c r="B34" i="3" l="1"/>
  <c r="F30" i="3"/>
  <c r="E98" i="15"/>
  <c r="F12" i="3"/>
</calcChain>
</file>

<file path=xl/sharedStrings.xml><?xml version="1.0" encoding="utf-8"?>
<sst xmlns="http://schemas.openxmlformats.org/spreadsheetml/2006/main" count="289" uniqueCount="186">
  <si>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</si>
  <si>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</si>
  <si>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</si>
  <si>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</si>
  <si>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</si>
  <si>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</si>
  <si>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</si>
  <si>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</si>
  <si>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</si>
  <si>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</si>
  <si>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</si>
  <si>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</si>
  <si>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</si>
  <si>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</si>
  <si>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</si>
  <si>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</si>
  <si>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</si>
  <si>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</si>
  <si>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</si>
  <si>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</si>
  <si>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</si>
  <si>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</si>
  <si>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</si>
  <si>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</si>
  <si>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</si>
  <si>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</si>
  <si>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</si>
  <si>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</si>
  <si>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</si>
  <si>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</si>
  <si>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</si>
  <si>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</si>
  <si>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</si>
  <si>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</si>
  <si>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</si>
  <si>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</si>
  <si>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</si>
  <si>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</si>
  <si>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</si>
  <si>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</si>
  <si>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</si>
  <si>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</si>
  <si>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</si>
  <si>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</si>
  <si>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</si>
  <si>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</si>
  <si>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</si>
  <si>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</si>
  <si>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</si>
  <si>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</si>
  <si>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</si>
  <si>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</si>
  <si>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</si>
  <si>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</si>
  <si>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</si>
  <si>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</si>
  <si>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</si>
  <si>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</si>
  <si>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</si>
  <si>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</si>
  <si>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</si>
  <si>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</si>
  <si>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</si>
  <si>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</si>
  <si>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</si>
  <si>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</si>
  <si>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</si>
  <si>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</si>
  <si>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</si>
  <si>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</si>
  <si>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</si>
  <si>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</si>
  <si>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</si>
  <si>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</si>
  <si>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</si>
  <si>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</si>
  <si>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</si>
  <si>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</si>
  <si>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</si>
  <si>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</si>
  <si>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</si>
  <si>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</si>
  <si>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</si>
  <si>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</si>
  <si>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</si>
  <si>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</si>
  <si>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</si>
  <si>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</si>
  <si>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</si>
  <si>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</si>
  <si>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</si>
  <si>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</si>
  <si>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</si>
  <si>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</si>
  <si>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</si>
  <si>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</si>
  <si>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</si>
  <si>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</si>
  <si>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</si>
  <si>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</si>
  <si>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</si>
  <si>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</si>
  <si>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</si>
  <si>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</si>
  <si>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</si>
  <si>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</si>
  <si>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</si>
  <si>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</si>
  <si>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</si>
  <si>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</si>
  <si>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</si>
  <si>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</si>
  <si>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</si>
  <si>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</si>
  <si>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</si>
  <si>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</si>
  <si>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</si>
  <si>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</si>
  <si>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</si>
  <si>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</si>
  <si>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</si>
  <si>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</si>
  <si>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</si>
  <si>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</si>
  <si>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</si>
  <si>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</si>
  <si>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</si>
  <si>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</si>
  <si>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</si>
  <si>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</si>
  <si>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</si>
  <si>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</si>
  <si>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</si>
  <si>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</si>
  <si>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</si>
  <si>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</si>
  <si>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</si>
  <si>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</si>
  <si>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</si>
  <si>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</si>
  <si>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</si>
  <si>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</si>
  <si>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</si>
  <si>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</si>
  <si>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</si>
  <si>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</si>
  <si>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</si>
  <si>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10th July</t>
  </si>
  <si>
    <t>R23/24-3</t>
  </si>
  <si>
    <t>27th July</t>
  </si>
  <si>
    <t>P23/24-17</t>
  </si>
  <si>
    <t>28th July</t>
  </si>
  <si>
    <t>P23/24-18</t>
  </si>
  <si>
    <t>4th September</t>
  </si>
  <si>
    <t>26th September</t>
  </si>
  <si>
    <t>20th September</t>
  </si>
  <si>
    <t>Jubilee Committee</t>
  </si>
  <si>
    <t>2nd October</t>
  </si>
  <si>
    <t>23rd October</t>
  </si>
  <si>
    <t>CMB Computers</t>
  </si>
  <si>
    <t>26th October</t>
  </si>
  <si>
    <t xml:space="preserve">26th September </t>
  </si>
  <si>
    <t>Transfer from current account</t>
  </si>
  <si>
    <t>P23/24-19</t>
  </si>
  <si>
    <t>P23/24-20</t>
  </si>
  <si>
    <t>P23/24-21</t>
  </si>
  <si>
    <t>P23/24-22</t>
  </si>
  <si>
    <t>22nd November</t>
  </si>
  <si>
    <t>27th November</t>
  </si>
  <si>
    <t>Catherine Simpson (reimbursement for salt spreader)</t>
  </si>
  <si>
    <t>Anthony Ashwin</t>
  </si>
  <si>
    <t>P23/24-23</t>
  </si>
  <si>
    <t>P23/24-24</t>
  </si>
  <si>
    <t>P23/24-25</t>
  </si>
  <si>
    <t>8 months to 30th November 2023</t>
  </si>
  <si>
    <t>8 months</t>
  </si>
  <si>
    <t>Full Bank Reconciliation  - 30th November 23</t>
  </si>
  <si>
    <t>Balance per Bank Statement 30th November 2023</t>
  </si>
  <si>
    <t>30th November</t>
  </si>
  <si>
    <t>P23/24-26</t>
  </si>
  <si>
    <t>18th December</t>
  </si>
  <si>
    <t>21st December</t>
  </si>
  <si>
    <t>28th December</t>
  </si>
  <si>
    <t>P23/24-27</t>
  </si>
  <si>
    <t>P23/24-28</t>
  </si>
  <si>
    <t>P23/24-29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</si>
</sst>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B11" sqref="B11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176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177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0</v>
      </c>
    </row>
    <row r="10" spans="1:3" ht="15.6" x14ac:dyDescent="0.3">
      <c r="A10" s="22" t="s">
        <v>70</v>
      </c>
    </row>
    <row r="11" spans="1:3" ht="15.6" x14ac:dyDescent="0.3">
      <c r="A11" s="22" t="s">
        <v>177</v>
      </c>
      <c r="C11" s="25">
        <f>B11</f>
        <v>0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0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book'!E91-'Cash book'!K91</f>
        <v>4628.8900000000003</v>
      </c>
    </row>
    <row r="21" spans="1:11" ht="15.6" x14ac:dyDescent="0.3">
      <c r="A21" s="22" t="s">
        <v>90</v>
      </c>
      <c r="B21" s="4">
        <f>'Cash book'!F91</f>
        <v>4959.8300000000008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-156.8700000000008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93.1299999999992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book'!K91</f>
        <v>5.3000000000000007</v>
      </c>
      <c r="C30" s="42"/>
    </row>
    <row r="31" spans="1:11" ht="15.6" x14ac:dyDescent="0.3">
      <c r="A31" s="22" t="s">
        <v>73</v>
      </c>
      <c r="B31" s="43"/>
      <c r="C31" s="42">
        <f>B27+B28-B29+B30</f>
        <v>1059.4099999999999</v>
      </c>
    </row>
    <row r="33" spans="1:3" ht="16.2" thickBot="1" x14ac:dyDescent="0.35">
      <c r="A33" s="22" t="s">
        <v>74</v>
      </c>
      <c r="B33" s="42"/>
      <c r="C33" s="41">
        <f>C25+C31</f>
        <v>1152.5399999999991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8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175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174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book'!G91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book'!J91+'Cash book'!K91</f>
        <v>348.63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book'!H91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4634.1900000000005</v>
      </c>
      <c r="C12" s="8"/>
      <c r="D12" s="33">
        <f>+H12*$H$1/12</f>
        <v>0</v>
      </c>
      <c r="E12" s="8"/>
      <c r="F12" s="33">
        <f>+B12-D12</f>
        <v>4634.1900000000005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book'!M91</f>
        <v>1341.9899999999998</v>
      </c>
      <c r="C15" s="8"/>
      <c r="D15" s="33">
        <f t="shared" ref="D15:D27" si="0">+H15*$H$1/12</f>
        <v>833.33333333333337</v>
      </c>
      <c r="E15" s="8"/>
      <c r="F15" s="8">
        <f t="shared" ref="F15:F28" si="1">-B15+D15</f>
        <v>-508.65666666666641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book'!N91</f>
        <v>0</v>
      </c>
      <c r="C16" s="8"/>
      <c r="D16" s="33">
        <f t="shared" si="0"/>
        <v>33.333333333333336</v>
      </c>
      <c r="E16" s="8"/>
      <c r="F16" s="8">
        <f t="shared" si="1"/>
        <v>33.333333333333336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book'!Y91</f>
        <v>0</v>
      </c>
      <c r="C17" s="8"/>
      <c r="D17" s="33">
        <f t="shared" si="0"/>
        <v>66.666666666666671</v>
      </c>
      <c r="E17" s="8"/>
      <c r="F17" s="8">
        <f t="shared" si="1"/>
        <v>66.666666666666671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book'!P91</f>
        <v>120</v>
      </c>
      <c r="C18" s="8"/>
      <c r="D18" s="33">
        <f t="shared" si="0"/>
        <v>366.66666666666669</v>
      </c>
      <c r="E18" s="8"/>
      <c r="F18" s="8">
        <f t="shared" si="1"/>
        <v>246.66666666666669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book'!T91</f>
        <v>0</v>
      </c>
      <c r="C19" s="8"/>
      <c r="D19" s="33">
        <f t="shared" si="0"/>
        <v>913.33333333333337</v>
      </c>
      <c r="E19" s="8"/>
      <c r="F19" s="8">
        <f t="shared" si="1"/>
        <v>913.33333333333337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book'!U91</f>
        <v>459.48</v>
      </c>
      <c r="C20" s="8"/>
      <c r="D20" s="33">
        <f t="shared" si="0"/>
        <v>166.66666666666666</v>
      </c>
      <c r="E20" s="8"/>
      <c r="F20" s="8">
        <f t="shared" si="1"/>
        <v>-292.81333333333339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book'!Q91</f>
        <v>342.15</v>
      </c>
      <c r="C21" s="8"/>
      <c r="D21" s="33">
        <f t="shared" si="0"/>
        <v>250</v>
      </c>
      <c r="E21" s="8"/>
      <c r="F21" s="8">
        <f t="shared" si="1"/>
        <v>-92.149999999999977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book'!O91</f>
        <v>30</v>
      </c>
      <c r="C22" s="8"/>
      <c r="D22" s="33">
        <f t="shared" si="0"/>
        <v>0</v>
      </c>
      <c r="E22" s="8"/>
      <c r="F22" s="8">
        <f t="shared" si="1"/>
        <v>-30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book'!S91</f>
        <v>244.63</v>
      </c>
      <c r="C23" s="8"/>
      <c r="D23" s="33">
        <f t="shared" si="0"/>
        <v>76.666666666666671</v>
      </c>
      <c r="E23" s="8"/>
      <c r="F23" s="8">
        <f t="shared" si="1"/>
        <v>-167.96333333333331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book'!V91</f>
        <v>100</v>
      </c>
      <c r="C24" s="8"/>
      <c r="D24" s="33">
        <f t="shared" si="0"/>
        <v>200</v>
      </c>
      <c r="E24" s="8"/>
      <c r="F24" s="8">
        <f t="shared" si="1"/>
        <v>100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book'!X91</f>
        <v>0</v>
      </c>
      <c r="C25" s="8"/>
      <c r="D25" s="33">
        <f t="shared" si="0"/>
        <v>913.33333333333337</v>
      </c>
      <c r="E25" s="8"/>
      <c r="F25" s="8">
        <f t="shared" si="1"/>
        <v>913.33333333333337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book'!W91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book'!R91</f>
        <v>427.51</v>
      </c>
      <c r="C27" s="8"/>
      <c r="D27" s="33">
        <f t="shared" si="0"/>
        <v>0</v>
      </c>
      <c r="E27" s="8"/>
      <c r="F27" s="8">
        <f t="shared" si="1"/>
        <v>-427.51</v>
      </c>
      <c r="G27" s="8"/>
      <c r="H27" s="8">
        <f>Budget!H22</f>
        <v>0</v>
      </c>
      <c r="I27" s="8"/>
    </row>
    <row r="28" spans="1:9" x14ac:dyDescent="0.3">
      <c r="B28" s="16">
        <f>SUM(B15:B27)</f>
        <v>3065.76</v>
      </c>
      <c r="C28" s="8"/>
      <c r="D28" s="16">
        <v>0</v>
      </c>
      <c r="E28" s="8"/>
      <c r="F28" s="16">
        <f t="shared" si="1"/>
        <v>-3065.76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1568.4300000000003</v>
      </c>
      <c r="C30" s="8"/>
      <c r="D30" s="33">
        <f>+D12-D28</f>
        <v>0</v>
      </c>
      <c r="E30" s="8"/>
      <c r="F30" s="33">
        <f>+B30-D30</f>
        <v>1568.4300000000003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3046.61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book'!F91</f>
        <v>-1894.0700000000006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9"/>
  <sheetViews>
    <sheetView tabSelected="1" zoomScale="93" zoomScaleNormal="100" workbookViewId="0">
      <pane ySplit="3" topLeftCell="A24" activePane="bottomLeft" state="frozen"/>
      <selection activeCell="D1" sqref="D1"/>
      <selection pane="bottomLeft" activeCell="D42" sqref="D42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69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/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3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32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59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32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147</v>
      </c>
      <c r="B26" t="s">
        <v>107</v>
      </c>
      <c r="C26" t="s">
        <v>87</v>
      </c>
      <c r="D26" t="s">
        <v>148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149</v>
      </c>
      <c r="B27" t="s">
        <v>53</v>
      </c>
      <c r="C27" t="s">
        <v>104</v>
      </c>
      <c r="D27" t="s">
        <v>150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151</v>
      </c>
      <c r="B28" t="s">
        <v>94</v>
      </c>
      <c r="C28" t="s">
        <v>104</v>
      </c>
      <c r="D28" t="s">
        <v>152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4">
        <f t="shared" si="5"/>
        <v>3293.7700000000013</v>
      </c>
      <c r="AE28" s="32">
        <f t="shared" si="3"/>
        <v>1056.58</v>
      </c>
    </row>
    <row r="29" spans="1:31" x14ac:dyDescent="0.3">
      <c r="A29" t="s">
        <v>153</v>
      </c>
      <c r="B29" t="s">
        <v>109</v>
      </c>
      <c r="C29" t="s">
        <v>67</v>
      </c>
      <c r="E29" s="31">
        <v>2.83</v>
      </c>
      <c r="F29" s="32"/>
      <c r="G29" s="4"/>
      <c r="H29" s="4"/>
      <c r="I29" s="4"/>
      <c r="J29" s="4"/>
      <c r="K29" s="4">
        <v>2.83</v>
      </c>
      <c r="L29" s="56">
        <f t="shared" si="4"/>
        <v>2.83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4">
        <f t="shared" si="5"/>
        <v>3293.7700000000013</v>
      </c>
      <c r="AE29" s="32">
        <f t="shared" si="3"/>
        <v>1059.4099999999999</v>
      </c>
    </row>
    <row r="30" spans="1:31" x14ac:dyDescent="0.3">
      <c r="A30" t="s">
        <v>155</v>
      </c>
      <c r="B30" t="s">
        <v>156</v>
      </c>
      <c r="C30" t="s">
        <v>104</v>
      </c>
      <c r="D30" t="s">
        <v>163</v>
      </c>
      <c r="E30" s="31"/>
      <c r="F30" s="32">
        <v>285.56</v>
      </c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>
        <v>285.56</v>
      </c>
      <c r="S30" s="4"/>
      <c r="T30" s="4"/>
      <c r="U30" s="4"/>
      <c r="V30" s="4"/>
      <c r="W30" s="4"/>
      <c r="X30" s="4"/>
      <c r="Y30" s="4"/>
      <c r="Z30" s="4">
        <f t="shared" si="2"/>
        <v>285.56</v>
      </c>
      <c r="AA30" s="4"/>
      <c r="AB30" s="4"/>
      <c r="AC30" s="32"/>
      <c r="AD30" s="4">
        <f t="shared" si="5"/>
        <v>3008.2100000000014</v>
      </c>
      <c r="AE30" s="32">
        <f t="shared" si="3"/>
        <v>1059.4099999999999</v>
      </c>
    </row>
    <row r="31" spans="1:31" x14ac:dyDescent="0.3">
      <c r="A31" t="s">
        <v>154</v>
      </c>
      <c r="B31" t="s">
        <v>126</v>
      </c>
      <c r="C31" t="s">
        <v>112</v>
      </c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>
        <v>1000</v>
      </c>
      <c r="AC31" s="32"/>
      <c r="AD31" s="4">
        <f t="shared" si="5"/>
        <v>3008.2100000000014</v>
      </c>
      <c r="AE31" s="32">
        <f t="shared" si="3"/>
        <v>1059.4099999999999</v>
      </c>
    </row>
    <row r="32" spans="1:31" x14ac:dyDescent="0.3">
      <c r="A32" t="s">
        <v>157</v>
      </c>
      <c r="B32" t="s">
        <v>94</v>
      </c>
      <c r="C32" t="s">
        <v>104</v>
      </c>
      <c r="D32" t="s">
        <v>164</v>
      </c>
      <c r="E32" s="31"/>
      <c r="F32" s="32">
        <v>310.56</v>
      </c>
      <c r="G32" s="4"/>
      <c r="H32" s="4"/>
      <c r="I32" s="4"/>
      <c r="J32" s="4"/>
      <c r="K32" s="4"/>
      <c r="L32" s="56">
        <f t="shared" si="4"/>
        <v>0</v>
      </c>
      <c r="M32" s="4">
        <v>310.56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310.56</v>
      </c>
      <c r="AA32" s="4"/>
      <c r="AB32" s="4"/>
      <c r="AC32" s="32"/>
      <c r="AD32" s="4">
        <f t="shared" si="5"/>
        <v>2697.6500000000015</v>
      </c>
      <c r="AE32" s="32">
        <f t="shared" si="3"/>
        <v>1059.4099999999999</v>
      </c>
    </row>
    <row r="33" spans="1:31" x14ac:dyDescent="0.3">
      <c r="A33" t="s">
        <v>158</v>
      </c>
      <c r="B33" t="s">
        <v>159</v>
      </c>
      <c r="C33" t="s">
        <v>104</v>
      </c>
      <c r="D33" t="s">
        <v>165</v>
      </c>
      <c r="E33" s="31"/>
      <c r="F33" s="32">
        <v>59.99</v>
      </c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>
        <v>59.99</v>
      </c>
      <c r="T33" s="4"/>
      <c r="U33" s="4"/>
      <c r="V33" s="4"/>
      <c r="W33" s="4"/>
      <c r="X33" s="4"/>
      <c r="Y33" s="4"/>
      <c r="Z33" s="4">
        <f t="shared" si="2"/>
        <v>59.99</v>
      </c>
      <c r="AA33" s="4"/>
      <c r="AB33" s="4"/>
      <c r="AC33" s="32">
        <v>10</v>
      </c>
      <c r="AD33" s="4">
        <f>AD32-Z33+L33-K33-AB31</f>
        <v>1637.6600000000017</v>
      </c>
      <c r="AE33" s="32">
        <f>AE32+K33+AB31</f>
        <v>2059.41</v>
      </c>
    </row>
    <row r="34" spans="1:31" x14ac:dyDescent="0.3">
      <c r="A34" t="s">
        <v>160</v>
      </c>
      <c r="B34" t="s">
        <v>94</v>
      </c>
      <c r="C34" t="s">
        <v>104</v>
      </c>
      <c r="D34" t="s">
        <v>166</v>
      </c>
      <c r="E34" s="31"/>
      <c r="F34" s="32">
        <v>134.77000000000001</v>
      </c>
      <c r="G34" s="4"/>
      <c r="H34" s="4"/>
      <c r="I34" s="4"/>
      <c r="J34" s="4"/>
      <c r="K34" s="4"/>
      <c r="L34" s="56">
        <f t="shared" si="4"/>
        <v>0</v>
      </c>
      <c r="M34" s="4">
        <v>134.77000000000001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134.77000000000001</v>
      </c>
      <c r="AA34" s="4"/>
      <c r="AB34" s="4"/>
      <c r="AC34" s="32"/>
      <c r="AD34" s="4">
        <f>AD33-Z34+L34-K34-AB32</f>
        <v>1502.8900000000017</v>
      </c>
      <c r="AE34" s="32">
        <f>AE33+K34+AB32</f>
        <v>2059.41</v>
      </c>
    </row>
    <row r="35" spans="1:31" x14ac:dyDescent="0.3">
      <c r="A35" t="s">
        <v>167</v>
      </c>
      <c r="B35" t="s">
        <v>94</v>
      </c>
      <c r="C35" t="s">
        <v>104</v>
      </c>
      <c r="D35" t="s">
        <v>171</v>
      </c>
      <c r="E35" s="31"/>
      <c r="F35" s="32">
        <v>100.7</v>
      </c>
      <c r="G35" s="4"/>
      <c r="H35" s="4"/>
      <c r="I35" s="4"/>
      <c r="J35" s="4"/>
      <c r="K35" s="4"/>
      <c r="L35" s="56">
        <f t="shared" si="4"/>
        <v>0</v>
      </c>
      <c r="M35" s="4">
        <v>100.7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100.7</v>
      </c>
      <c r="AA35" s="4"/>
      <c r="AB35" s="4"/>
      <c r="AC35" s="32"/>
      <c r="AD35" s="4">
        <f t="shared" ref="AD35:AD38" si="6">AD34-Z35+L35-K35-AB33</f>
        <v>1402.1900000000016</v>
      </c>
      <c r="AE35" s="32">
        <f t="shared" ref="AE35:AE38" si="7">AE34+K35+AB33</f>
        <v>2059.41</v>
      </c>
    </row>
    <row r="36" spans="1:31" x14ac:dyDescent="0.3">
      <c r="A36" t="s">
        <v>168</v>
      </c>
      <c r="B36" t="s">
        <v>169</v>
      </c>
      <c r="C36" t="s">
        <v>104</v>
      </c>
      <c r="D36" t="s">
        <v>172</v>
      </c>
      <c r="E36" s="31"/>
      <c r="F36" s="32">
        <v>141.94999999999999</v>
      </c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>
        <v>141.94999999999999</v>
      </c>
      <c r="S36" s="4"/>
      <c r="T36" s="4"/>
      <c r="U36" s="4"/>
      <c r="V36" s="4"/>
      <c r="W36" s="4"/>
      <c r="X36" s="4"/>
      <c r="Y36" s="4"/>
      <c r="Z36" s="4">
        <f t="shared" si="2"/>
        <v>141.94999999999999</v>
      </c>
      <c r="AA36" s="4"/>
      <c r="AB36" s="4"/>
      <c r="AC36" s="32"/>
      <c r="AD36" s="4">
        <f t="shared" si="6"/>
        <v>1260.2400000000016</v>
      </c>
      <c r="AE36" s="32">
        <f t="shared" si="7"/>
        <v>2059.41</v>
      </c>
    </row>
    <row r="37" spans="1:31" x14ac:dyDescent="0.3">
      <c r="B37" t="s">
        <v>170</v>
      </c>
      <c r="C37" t="s">
        <v>104</v>
      </c>
      <c r="D37" t="s">
        <v>173</v>
      </c>
      <c r="E37" s="31"/>
      <c r="F37" s="32">
        <v>30</v>
      </c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>
        <v>30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30</v>
      </c>
      <c r="AA37" s="4"/>
      <c r="AB37" s="4"/>
      <c r="AC37" s="32"/>
      <c r="AD37" s="4">
        <f t="shared" si="6"/>
        <v>1230.2400000000016</v>
      </c>
      <c r="AE37" s="32">
        <f t="shared" si="7"/>
        <v>2059.41</v>
      </c>
    </row>
    <row r="38" spans="1:31" x14ac:dyDescent="0.3">
      <c r="A38" t="s">
        <v>178</v>
      </c>
      <c r="B38" t="s">
        <v>94</v>
      </c>
      <c r="C38" t="s">
        <v>104</v>
      </c>
      <c r="D38" t="s">
        <v>179</v>
      </c>
      <c r="E38" s="31"/>
      <c r="F38" s="32">
        <v>190.32</v>
      </c>
      <c r="G38" s="4"/>
      <c r="H38" s="4"/>
      <c r="I38" s="4"/>
      <c r="J38" s="4"/>
      <c r="K38" s="4"/>
      <c r="L38" s="56">
        <f t="shared" si="4"/>
        <v>0</v>
      </c>
      <c r="M38" s="4">
        <v>190.32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190.32</v>
      </c>
      <c r="AA38" s="4"/>
      <c r="AB38" s="4"/>
      <c r="AC38" s="32"/>
      <c r="AD38" s="4">
        <f t="shared" si="6"/>
        <v>1039.9200000000017</v>
      </c>
      <c r="AE38" s="32">
        <f t="shared" si="7"/>
        <v>2059.41</v>
      </c>
    </row>
    <row r="39" spans="1:31" x14ac:dyDescent="0.3">
      <c r="A39" t="s">
        <v>180</v>
      </c>
      <c r="B39" t="s">
        <v>107</v>
      </c>
      <c r="C39" t="s">
        <v>104</v>
      </c>
      <c r="D39" t="s">
        <v>183</v>
      </c>
      <c r="E39" s="31"/>
      <c r="F39" s="32">
        <v>490.8</v>
      </c>
      <c r="G39" s="4"/>
      <c r="H39" s="4"/>
      <c r="I39" s="4"/>
      <c r="J39" s="4"/>
      <c r="K39" s="4"/>
      <c r="L39" s="56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31"/>
      <c r="AE39" s="32"/>
    </row>
    <row r="40" spans="1:31" x14ac:dyDescent="0.3">
      <c r="A40" t="s">
        <v>181</v>
      </c>
      <c r="B40" t="s">
        <v>107</v>
      </c>
      <c r="C40" t="s">
        <v>104</v>
      </c>
      <c r="D40" t="s">
        <v>184</v>
      </c>
      <c r="E40" s="31"/>
      <c r="F40" s="32">
        <v>1314.35</v>
      </c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/>
      <c r="AC40" s="32">
        <v>219.06</v>
      </c>
      <c r="AD40" s="31"/>
      <c r="AE40" s="32"/>
    </row>
    <row r="41" spans="1:31" x14ac:dyDescent="0.3">
      <c r="A41" t="s">
        <v>182</v>
      </c>
      <c r="B41" t="s">
        <v>94</v>
      </c>
      <c r="C41" t="s">
        <v>104</v>
      </c>
      <c r="D41" t="s">
        <v>185</v>
      </c>
      <c r="E41" s="31"/>
      <c r="F41" s="32">
        <v>141.63999999999999</v>
      </c>
      <c r="G41" s="4"/>
      <c r="H41" s="4"/>
      <c r="I41" s="4"/>
      <c r="J41" s="4"/>
      <c r="K41" s="4"/>
      <c r="L41" s="56">
        <f t="shared" si="4"/>
        <v>0</v>
      </c>
      <c r="M41" s="4">
        <v>141.63999999999999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2"/>
        <v>141.63999999999999</v>
      </c>
      <c r="AA41" s="4"/>
      <c r="AB41" s="4"/>
      <c r="AC41" s="32"/>
      <c r="AD41" s="31"/>
      <c r="AE41" s="32"/>
    </row>
    <row r="42" spans="1:31" x14ac:dyDescent="0.3">
      <c r="E42" s="31"/>
      <c r="F42" s="32"/>
      <c r="G42" s="4"/>
      <c r="H42" s="4"/>
      <c r="I42" s="4"/>
      <c r="J42" s="4"/>
      <c r="K42" s="4"/>
      <c r="L42" s="59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2"/>
        <v>0</v>
      </c>
      <c r="AA42" s="4"/>
      <c r="AB42" s="4"/>
      <c r="AC42" s="32"/>
      <c r="AD42" s="31"/>
      <c r="AE42" s="32"/>
    </row>
    <row r="43" spans="1:31" x14ac:dyDescent="0.3">
      <c r="E43" s="31"/>
      <c r="F43" s="32"/>
      <c r="G43" s="4"/>
      <c r="H43" s="4"/>
      <c r="I43" s="4"/>
      <c r="J43" s="4"/>
      <c r="K43" s="4"/>
      <c r="L43" s="59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0</v>
      </c>
      <c r="AA43" s="4"/>
      <c r="AB43" s="4"/>
      <c r="AC43" s="32"/>
      <c r="AD43" s="31"/>
      <c r="AE43" s="32"/>
    </row>
    <row r="44" spans="1:31" x14ac:dyDescent="0.3">
      <c r="E44" s="31"/>
      <c r="F44" s="32"/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2"/>
        <v>0</v>
      </c>
      <c r="AA44" s="4"/>
      <c r="AB44" s="4"/>
      <c r="AC44" s="32"/>
      <c r="AD44" s="31"/>
      <c r="AE44" s="32"/>
    </row>
    <row r="45" spans="1:31" x14ac:dyDescent="0.3">
      <c r="E45" s="31"/>
      <c r="F45" s="32"/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0</v>
      </c>
      <c r="AA45" s="4"/>
      <c r="AB45" s="4"/>
      <c r="AC45" s="32"/>
      <c r="AD45" s="31"/>
      <c r="AE45" s="32"/>
    </row>
    <row r="46" spans="1:31" x14ac:dyDescent="0.3">
      <c r="E46" s="31"/>
      <c r="F46" s="32"/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0</v>
      </c>
      <c r="AA46" s="4"/>
      <c r="AB46" s="4"/>
      <c r="AC46" s="32"/>
      <c r="AD46" s="31"/>
      <c r="AE46" s="32"/>
    </row>
    <row r="47" spans="1:31" x14ac:dyDescent="0.3">
      <c r="E47" s="31"/>
      <c r="F47" s="32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0</v>
      </c>
      <c r="AA47" s="4"/>
      <c r="AB47" s="4"/>
      <c r="AC47" s="32"/>
      <c r="AD47" s="31"/>
      <c r="AE47" s="32"/>
    </row>
    <row r="48" spans="1:31" x14ac:dyDescent="0.3">
      <c r="E48" s="31"/>
      <c r="F48" s="32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0</v>
      </c>
      <c r="AA48" s="4"/>
      <c r="AB48" s="4"/>
      <c r="AC48" s="32"/>
      <c r="AD48" s="31"/>
      <c r="AE48" s="32"/>
    </row>
    <row r="49" spans="5:31" x14ac:dyDescent="0.3">
      <c r="E49" s="31"/>
      <c r="F49" s="32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0</v>
      </c>
      <c r="AA49" s="4"/>
      <c r="AB49" s="4"/>
      <c r="AC49" s="32"/>
      <c r="AD49" s="31"/>
      <c r="AE49" s="32"/>
    </row>
    <row r="50" spans="5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5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5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31"/>
      <c r="AE52" s="32"/>
    </row>
    <row r="53" spans="5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f t="shared" si="2"/>
        <v>0</v>
      </c>
      <c r="AA53" s="4"/>
      <c r="AB53" s="4"/>
      <c r="AC53" s="32"/>
      <c r="AD53" s="31"/>
      <c r="AE53" s="32"/>
    </row>
    <row r="54" spans="5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2"/>
      <c r="AD54" s="31"/>
      <c r="AE54" s="32"/>
    </row>
    <row r="55" spans="5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/>
      <c r="AD55" s="31"/>
      <c r="AE55" s="32"/>
    </row>
    <row r="56" spans="5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5:31" x14ac:dyDescent="0.3">
      <c r="E57" s="31"/>
      <c r="F57" s="32"/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5:31" x14ac:dyDescent="0.3">
      <c r="E58" s="28"/>
      <c r="F58" s="32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31"/>
      <c r="AE58" s="32"/>
    </row>
    <row r="59" spans="5:31" x14ac:dyDescent="0.3">
      <c r="E59" s="28"/>
      <c r="F59" s="29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64"/>
      <c r="AE59" s="65"/>
    </row>
    <row r="60" spans="5:31" x14ac:dyDescent="0.3">
      <c r="E60" s="28"/>
      <c r="F60" s="29"/>
      <c r="L60" s="5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64"/>
      <c r="AE60" s="65"/>
    </row>
    <row r="61" spans="5:31" x14ac:dyDescent="0.3">
      <c r="E61" s="28"/>
      <c r="F61" s="29"/>
      <c r="L61" s="5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5:31" x14ac:dyDescent="0.3">
      <c r="E62" s="31"/>
      <c r="F62" s="32"/>
      <c r="G62" s="4"/>
      <c r="H62" s="4"/>
      <c r="I62" s="4"/>
      <c r="J62" s="4"/>
      <c r="K62" s="4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5:31" x14ac:dyDescent="0.3">
      <c r="E63" s="31"/>
      <c r="F63" s="32"/>
      <c r="G63" s="4"/>
      <c r="H63" s="4"/>
      <c r="I63" s="4"/>
      <c r="J63" s="4"/>
      <c r="K63" s="4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5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4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32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32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4"/>
      <c r="AE78" s="65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66"/>
      <c r="AE79" s="67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31"/>
      <c r="AE80" s="32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31"/>
      <c r="AE81" s="32"/>
    </row>
    <row r="82" spans="3:31" x14ac:dyDescent="0.3">
      <c r="E82" s="31"/>
      <c r="F82" s="32"/>
      <c r="G82" s="4"/>
      <c r="H82" s="4"/>
      <c r="I82" s="4"/>
      <c r="J82" s="4"/>
      <c r="K82" s="32"/>
      <c r="L82" s="5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32"/>
      <c r="L83" s="5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32"/>
      <c r="G89" s="4"/>
      <c r="H89" s="4"/>
      <c r="I89" s="4"/>
      <c r="J89" s="4"/>
      <c r="K89" s="4"/>
      <c r="L89" s="5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31"/>
      <c r="AE89" s="32"/>
    </row>
    <row r="90" spans="3:31" x14ac:dyDescent="0.3">
      <c r="E90" s="31"/>
      <c r="F90" s="60"/>
      <c r="G90" s="4"/>
      <c r="H90" s="4"/>
      <c r="I90" s="4"/>
      <c r="J90" s="4"/>
      <c r="K90" s="4"/>
      <c r="L90" s="5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2"/>
      <c r="AD90" s="62"/>
      <c r="AE90" s="63"/>
    </row>
    <row r="91" spans="3:31" x14ac:dyDescent="0.3">
      <c r="C91" s="3" t="s">
        <v>8</v>
      </c>
      <c r="E91" s="30">
        <f>SUM(E6:E90)</f>
        <v>4634.1900000000005</v>
      </c>
      <c r="F91" s="30">
        <f>SUM(F6:F90)</f>
        <v>4959.8300000000008</v>
      </c>
      <c r="G91" s="30">
        <f t="shared" ref="G91:AC91" si="8">SUM(G8:G90)</f>
        <v>4000</v>
      </c>
      <c r="H91" s="30">
        <f t="shared" si="8"/>
        <v>285.56</v>
      </c>
      <c r="I91" s="30">
        <f t="shared" si="8"/>
        <v>0</v>
      </c>
      <c r="J91" s="30">
        <f t="shared" si="8"/>
        <v>343.33</v>
      </c>
      <c r="K91" s="30">
        <f t="shared" si="8"/>
        <v>5.3000000000000007</v>
      </c>
      <c r="L91" s="30">
        <f t="shared" si="8"/>
        <v>4634.1900000000005</v>
      </c>
      <c r="M91" s="30">
        <f t="shared" si="8"/>
        <v>1341.9899999999998</v>
      </c>
      <c r="N91" s="30">
        <f t="shared" si="8"/>
        <v>0</v>
      </c>
      <c r="O91" s="30">
        <f t="shared" si="8"/>
        <v>30</v>
      </c>
      <c r="P91" s="30">
        <f t="shared" si="8"/>
        <v>120</v>
      </c>
      <c r="Q91" s="30">
        <f t="shared" si="8"/>
        <v>342.15</v>
      </c>
      <c r="R91" s="30">
        <f t="shared" si="8"/>
        <v>427.51</v>
      </c>
      <c r="S91" s="30">
        <f t="shared" si="8"/>
        <v>244.63</v>
      </c>
      <c r="T91" s="30">
        <f t="shared" si="8"/>
        <v>0</v>
      </c>
      <c r="U91" s="30">
        <f t="shared" si="8"/>
        <v>459.48</v>
      </c>
      <c r="V91" s="30">
        <f t="shared" si="8"/>
        <v>100</v>
      </c>
      <c r="W91" s="30">
        <f t="shared" si="8"/>
        <v>0</v>
      </c>
      <c r="X91" s="30">
        <f t="shared" si="8"/>
        <v>0</v>
      </c>
      <c r="Y91" s="30">
        <f t="shared" si="8"/>
        <v>0</v>
      </c>
      <c r="Z91" s="30">
        <f t="shared" si="8"/>
        <v>3065.7599999999998</v>
      </c>
      <c r="AA91" s="30">
        <f t="shared" si="8"/>
        <v>0</v>
      </c>
      <c r="AB91" s="30">
        <f t="shared" si="8"/>
        <v>1250</v>
      </c>
      <c r="AC91" s="58">
        <f t="shared" si="8"/>
        <v>267.06</v>
      </c>
      <c r="AD91" s="4"/>
      <c r="AE91" s="29"/>
    </row>
    <row r="92" spans="3:31" x14ac:dyDescent="0.3">
      <c r="E92" s="28"/>
      <c r="F92" s="29"/>
      <c r="AC92" s="29"/>
      <c r="AE92" s="29"/>
    </row>
    <row r="93" spans="3:31" ht="15" thickBot="1" x14ac:dyDescent="0.35">
      <c r="C93" s="3" t="s">
        <v>56</v>
      </c>
      <c r="E93" s="55" t="s">
        <v>83</v>
      </c>
      <c r="F93" s="55" t="s">
        <v>83</v>
      </c>
      <c r="G93" s="4">
        <f>Budget!H34</f>
        <v>0</v>
      </c>
      <c r="H93" s="55" t="s">
        <v>83</v>
      </c>
      <c r="I93" s="61"/>
      <c r="J93" s="4">
        <f>Budget!H27</f>
        <v>0</v>
      </c>
      <c r="K93" s="46" t="s">
        <v>83</v>
      </c>
      <c r="L93" s="46" t="s">
        <v>83</v>
      </c>
      <c r="M93" s="4">
        <f>Budget!H6</f>
        <v>1250</v>
      </c>
      <c r="N93" s="4">
        <f>Budget!H7</f>
        <v>50</v>
      </c>
      <c r="O93" s="4">
        <f>Budget!H19</f>
        <v>120</v>
      </c>
      <c r="P93" s="4">
        <f>Budget!H9+Budget!H15</f>
        <v>550</v>
      </c>
      <c r="Q93" s="4">
        <f>Budget!H11</f>
        <v>375</v>
      </c>
      <c r="R93" s="4">
        <f>Budget!H22</f>
        <v>0</v>
      </c>
      <c r="S93" s="4">
        <f>Budget!H12+Budget!H13+Budget!H14</f>
        <v>195</v>
      </c>
      <c r="T93" s="4">
        <f>Budget!H17</f>
        <v>1370</v>
      </c>
      <c r="U93" s="4">
        <f>Budget!H10</f>
        <v>250</v>
      </c>
      <c r="V93" s="4">
        <f>Budget!H16</f>
        <v>300</v>
      </c>
      <c r="W93" s="4"/>
      <c r="X93" s="4">
        <f>Budget!H18</f>
        <v>50</v>
      </c>
      <c r="Y93" s="4">
        <f>Budget!H8</f>
        <v>100</v>
      </c>
      <c r="Z93" s="46" t="s">
        <v>83</v>
      </c>
      <c r="AA93" s="46"/>
      <c r="AB93" s="46" t="s">
        <v>83</v>
      </c>
      <c r="AC93" s="47" t="s">
        <v>83</v>
      </c>
      <c r="AE93" s="29"/>
    </row>
    <row r="94" spans="3:31" ht="15" thickTop="1" x14ac:dyDescent="0.3">
      <c r="E94" s="28"/>
      <c r="F94" s="29"/>
      <c r="K94" s="48"/>
      <c r="L94" s="48"/>
      <c r="Z94" s="48"/>
      <c r="AA94" s="48"/>
      <c r="AB94" s="48"/>
      <c r="AC94" s="49"/>
      <c r="AE94" s="29"/>
    </row>
    <row r="95" spans="3:31" ht="15" thickBot="1" x14ac:dyDescent="0.35">
      <c r="C95" s="3" t="s">
        <v>34</v>
      </c>
      <c r="E95" s="55" t="s">
        <v>83</v>
      </c>
      <c r="F95" s="55" t="s">
        <v>83</v>
      </c>
      <c r="G95" s="34">
        <f t="shared" ref="G95:J95" si="9">G91-G93</f>
        <v>4000</v>
      </c>
      <c r="H95" s="55"/>
      <c r="I95" s="55"/>
      <c r="J95" s="34">
        <f t="shared" si="9"/>
        <v>343.33</v>
      </c>
      <c r="K95" s="50"/>
      <c r="L95" s="50"/>
      <c r="M95" s="54">
        <f>M93-M91</f>
        <v>-91.989999999999782</v>
      </c>
      <c r="N95" s="54">
        <f t="shared" ref="N95:Y95" si="10">N93-N91</f>
        <v>50</v>
      </c>
      <c r="O95" s="54">
        <f t="shared" si="10"/>
        <v>90</v>
      </c>
      <c r="P95" s="54">
        <f t="shared" si="10"/>
        <v>430</v>
      </c>
      <c r="Q95" s="54">
        <f t="shared" si="10"/>
        <v>32.850000000000023</v>
      </c>
      <c r="R95" s="54">
        <f t="shared" si="10"/>
        <v>-427.51</v>
      </c>
      <c r="S95" s="54">
        <f t="shared" si="10"/>
        <v>-49.629999999999995</v>
      </c>
      <c r="T95" s="54">
        <f t="shared" si="10"/>
        <v>1370</v>
      </c>
      <c r="U95" s="54">
        <f t="shared" si="10"/>
        <v>-209.48000000000002</v>
      </c>
      <c r="V95" s="54">
        <f t="shared" si="10"/>
        <v>200</v>
      </c>
      <c r="W95" s="54">
        <f t="shared" si="10"/>
        <v>0</v>
      </c>
      <c r="X95" s="54">
        <f t="shared" si="10"/>
        <v>50</v>
      </c>
      <c r="Y95" s="54">
        <f t="shared" si="10"/>
        <v>100</v>
      </c>
      <c r="Z95" s="50"/>
      <c r="AA95" s="50"/>
      <c r="AB95" s="50"/>
      <c r="AC95" s="50"/>
      <c r="AD95" s="44"/>
      <c r="AE95" s="45"/>
    </row>
    <row r="96" spans="3:31" ht="15" thickTop="1" x14ac:dyDescent="0.3"/>
    <row r="98" spans="3:5" x14ac:dyDescent="0.3">
      <c r="C98" s="3" t="s">
        <v>60</v>
      </c>
      <c r="E98" s="4">
        <f>E91-SUM(G91:K91)</f>
        <v>0</v>
      </c>
    </row>
    <row r="99" spans="3:5" x14ac:dyDescent="0.3">
      <c r="C99" s="3" t="s">
        <v>59</v>
      </c>
      <c r="E99" s="4">
        <f>F91-SUM(M91:Y91)</f>
        <v>1894.0700000000011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5" sqref="E5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-250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</row>
    <row r="7" spans="1:7" x14ac:dyDescent="0.3">
      <c r="A7" s="37" t="s">
        <v>153</v>
      </c>
      <c r="B7" s="37" t="s">
        <v>67</v>
      </c>
      <c r="C7" s="39"/>
      <c r="D7" s="40">
        <v>2.83</v>
      </c>
      <c r="E7" s="40"/>
      <c r="F7" s="4">
        <f t="shared" si="0"/>
        <v>2.83</v>
      </c>
    </row>
    <row r="8" spans="1:7" x14ac:dyDescent="0.3">
      <c r="A8" s="37" t="s">
        <v>161</v>
      </c>
      <c r="B8" s="37" t="s">
        <v>162</v>
      </c>
      <c r="C8" s="39"/>
      <c r="D8" s="40"/>
      <c r="E8" s="40">
        <v>-1000</v>
      </c>
      <c r="F8" s="4">
        <f t="shared" si="0"/>
        <v>-1000</v>
      </c>
    </row>
    <row r="9" spans="1:7" x14ac:dyDescent="0.3">
      <c r="C9" s="39"/>
      <c r="D9" s="40"/>
      <c r="E9" s="40"/>
      <c r="F9" s="4">
        <f t="shared" si="0"/>
        <v>0</v>
      </c>
    </row>
    <row r="10" spans="1:7" x14ac:dyDescent="0.3">
      <c r="C10" s="39"/>
      <c r="D10" s="40"/>
      <c r="E10" s="40"/>
      <c r="F10" s="4">
        <f t="shared" si="0"/>
        <v>0</v>
      </c>
    </row>
    <row r="11" spans="1:7" x14ac:dyDescent="0.3">
      <c r="C11" s="39"/>
      <c r="D11" s="40"/>
      <c r="E11" s="40"/>
      <c r="F11" s="4">
        <f t="shared" si="0"/>
        <v>0</v>
      </c>
    </row>
    <row r="12" spans="1:7" x14ac:dyDescent="0.3">
      <c r="C12" s="39"/>
      <c r="D12" s="40"/>
      <c r="E12" s="40"/>
      <c r="F12" s="4">
        <f t="shared" si="0"/>
        <v>0</v>
      </c>
    </row>
    <row r="13" spans="1:7" x14ac:dyDescent="0.3">
      <c r="C13" s="39"/>
      <c r="D13" s="40"/>
      <c r="E13" s="40"/>
      <c r="F13" s="4">
        <f t="shared" si="0"/>
        <v>0</v>
      </c>
    </row>
    <row r="14" spans="1:7" x14ac:dyDescent="0.3">
      <c r="C14" s="39"/>
      <c r="D14" s="40"/>
      <c r="E14" s="40"/>
      <c r="F14" s="4">
        <f t="shared" si="0"/>
        <v>0</v>
      </c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5.3000000000000007</v>
      </c>
      <c r="E20" s="17">
        <f>SUM(E5:E19)</f>
        <v>-1250</v>
      </c>
      <c r="F20" s="17">
        <f>SUM(F6:F19)</f>
        <v>-994.7</v>
      </c>
      <c r="G20" s="17">
        <f>G4+E5-E8+D20-E9-E10</f>
        <v>2059.41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2023-07-27T14:24:29Z</cp:lastPrinted>
  <dcterms:created xsi:type="dcterms:W3CDTF">2011-06-26T08:01:14Z</dcterms:created>
  <dcterms:modified xsi:type="dcterms:W3CDTF">2024-01-02T13:45:43Z</dcterms:modified>
  <cp:category/>
  <cp:contentStatus/>
</cp:coreProperties>
</file>